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drawing+xml" PartName="/xl/drawings/worksheetdrawing1.xml"/>
  <Override ContentType="application/vnd.openxmlformats-officedocument.spreadsheetml.sharedStrings+xml" PartName="/xl/sharedStrings.xml"/>
  <Override ContentType="application/vnd.openxmlformats-officedocument.extended-properties+xml" PartName="/docProps/app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Presupuesto 2018" sheetId="1" r:id="rId4"/>
  </sheets>
  <definedNames/>
  <calcPr/>
</workbook>
</file>

<file path=xl/sharedStrings.xml><?xml version="1.0" encoding="utf-8"?>
<sst xmlns="http://schemas.openxmlformats.org/spreadsheetml/2006/main" count="314" uniqueCount="204">
  <si>
    <t>Cálculo Borrador 2018</t>
  </si>
  <si>
    <t>Presupuesto 2017 (A 10-octubre-2017)</t>
  </si>
  <si>
    <t>Eco.</t>
  </si>
  <si>
    <t>Descripción</t>
  </si>
  <si>
    <t>Borrador Presupuesto 2018</t>
  </si>
  <si>
    <t>Diferencia Proy. 2018 – Prev.inicial 2017</t>
  </si>
  <si>
    <t>Observaciones</t>
  </si>
  <si>
    <t>Datos externos</t>
  </si>
  <si>
    <t>Previsiones Iniciales</t>
  </si>
  <si>
    <t>Previsiones totales</t>
  </si>
  <si>
    <t>Derechos Reconocidos Netos</t>
  </si>
  <si>
    <t>Recaudación Líquida</t>
  </si>
  <si>
    <t>Sobre la renta de la personas físicas</t>
  </si>
  <si>
    <t>PIE/2017+Rev.Liq./2014+Liquid/2015</t>
  </si>
  <si>
    <t>Impto sobre Biene Inmuebles. Bienes Inmueb de Nat Rústica</t>
  </si>
  <si>
    <t>Serv.Tributario/Evolución</t>
  </si>
  <si>
    <t>Impto sobre Bienen Inmuebles. Bienes de Naturaleza Urbana</t>
  </si>
  <si>
    <t>Serv.Tributario/Evolución - ¿Padrón?</t>
  </si>
  <si>
    <t>Imptos. sobre Bienes Inmuebles de características especiales</t>
  </si>
  <si>
    <t>Impuesto sobre Vehículos de Tracción Mecánica</t>
  </si>
  <si>
    <t>Impuesto sobre Incremento Valor de los Terrenos Urbanos</t>
  </si>
  <si>
    <t>Media dchos re.2 ejerc. (2015-2016)</t>
  </si>
  <si>
    <t>Actividades Empresariales</t>
  </si>
  <si>
    <t>Distribución cuotas nacionales I.A.E.</t>
  </si>
  <si>
    <t>Distribución cuotas provinciales I.A.E.</t>
  </si>
  <si>
    <t>Total Capítulo 1</t>
  </si>
  <si>
    <t>Impuesto sobre el Valor Añadido</t>
  </si>
  <si>
    <t>Impuestos sobre el alcohol y bebidas derivadas</t>
  </si>
  <si>
    <t>Impuesto sobre la cerveza</t>
  </si>
  <si>
    <t>Impuestos sobre las labores del tabaco</t>
  </si>
  <si>
    <t>Impuestos sobre hidrocarburos</t>
  </si>
  <si>
    <t>Impuestos sobre productos intermedios</t>
  </si>
  <si>
    <t>Impuestos sobre construcciones, instalaciones y obras</t>
  </si>
  <si>
    <t>Impuestos sobre gastos suntuarios cotos de caza y pesca</t>
  </si>
  <si>
    <t>Total Capítulo 2</t>
  </si>
  <si>
    <t>TASAS POR SERVICIO DE ABASTECIMIENTO DE AGUA</t>
  </si>
  <si>
    <t>TASAS POR SERVICIO DE ALCANTARILLADO</t>
  </si>
  <si>
    <t>TASAS POR SERVICIO RECOGIDA DE BASURAS</t>
  </si>
  <si>
    <t>SERVICIO DE TRATAMIENTO DE RESIDUOS</t>
  </si>
  <si>
    <t>Tasas prestación servicios cementerio municipal</t>
  </si>
  <si>
    <t>Tasas extinción de incendios y salvamentos</t>
  </si>
  <si>
    <t>Tasas servicios especiales de vigilancia, control prot.</t>
  </si>
  <si>
    <t>Tasas licencias urbanísticas</t>
  </si>
  <si>
    <t>Tasas licencias de aperturas</t>
  </si>
  <si>
    <t>Tasas por expedición de documentos</t>
  </si>
  <si>
    <t>TASAS  RETIRADA DE VEHICULOS</t>
  </si>
  <si>
    <t>Tasas por celebración de matrimonios civiles</t>
  </si>
  <si>
    <t>Tasas de estacionamiento de vehículos</t>
  </si>
  <si>
    <t>Tasa por entrada de vehículos</t>
  </si>
  <si>
    <t>Tasa utilización superficies y servicios estación autobús</t>
  </si>
  <si>
    <t>Ingresos por canalizaciones vía pública</t>
  </si>
  <si>
    <t>Tasas ocupación vía pública gestionada por urbanismo</t>
  </si>
  <si>
    <t>Tasas por alteración o interrupción del tráfico</t>
  </si>
  <si>
    <t>Tasas ocupación suelo, vuelo o subsuelo por empresas</t>
  </si>
  <si>
    <t>Compensación de Telefónica de España S.A.</t>
  </si>
  <si>
    <t>Tasas licencias autotaxi y vehículos de alquiler</t>
  </si>
  <si>
    <t>Tasas utilización puestos en mercado de abastos</t>
  </si>
  <si>
    <t>Tasas ocupación con mercancias, materiales de construcción</t>
  </si>
  <si>
    <t>Tasas ocupación con kioscos</t>
  </si>
  <si>
    <t>Tasas fijación anuncios y publicidad en el dominio p. local</t>
  </si>
  <si>
    <t>Tasas por ocupación con puestos, barracas, etc.</t>
  </si>
  <si>
    <t>Tasas por instalación fijas, puestos, espectáculos, etc.</t>
  </si>
  <si>
    <t>Ocupación vía pública con mesas y sillas</t>
  </si>
  <si>
    <t>PP.PP Matrículas Escuela de Música</t>
  </si>
  <si>
    <t>Servicios actividades de mayores</t>
  </si>
  <si>
    <t>PP.PP. Utilización de instalaciones deportivas</t>
  </si>
  <si>
    <t>PP.PP. Matrículas competiciones hípicas</t>
  </si>
  <si>
    <t>Inscripciones deportivas</t>
  </si>
  <si>
    <t>Taquillas fiestas bulerias</t>
  </si>
  <si>
    <t>PP.PP.por ventas de entradas Museo Arqueológico</t>
  </si>
  <si>
    <t>PP.PP. por entradas al conjunto monumental El Alcázar</t>
  </si>
  <si>
    <t>PP.PP. venta de entradas pruebas hípicas</t>
  </si>
  <si>
    <t>Taquilla Sala Compañía</t>
  </si>
  <si>
    <t>PP.PP. venta de entradas Claustros de Santo Domingo</t>
  </si>
  <si>
    <t>PP.PP. venta de entradas Zoológico</t>
  </si>
  <si>
    <t>Serv. inspección sanitaria, análisis químico, bact.</t>
  </si>
  <si>
    <t>PP.PP. servicios de sanidad preventiva, desinfección, etc.</t>
  </si>
  <si>
    <t>Celebración eventos privados Alcázar, P. Villavicenc, S. Com</t>
  </si>
  <si>
    <t>Centros Sociales</t>
  </si>
  <si>
    <t>Celebración eventos Claustros de Santo Domingo</t>
  </si>
  <si>
    <t>PP.PP. servicio mantenimiento animales incautados</t>
  </si>
  <si>
    <t>PP.PP. servicios informáticos y telecomunicaciones</t>
  </si>
  <si>
    <t>Prestación de servicio recaudación</t>
  </si>
  <si>
    <t>P.P. Servicio recogida animales abandonados en vía pca.</t>
  </si>
  <si>
    <t>Ventas de libros</t>
  </si>
  <si>
    <t>Fotocopias</t>
  </si>
  <si>
    <t>Ventas objetos Museo Arqueológico</t>
  </si>
  <si>
    <t>Venta por máquinas expendedoras</t>
  </si>
  <si>
    <t>REINTEGRO DE AVALES</t>
  </si>
  <si>
    <t>Otros reintegros de operaciones corrientes</t>
  </si>
  <si>
    <t>Anuncios a cargo de particulares</t>
  </si>
  <si>
    <t>Obras e intalaciones a cargo de particulares</t>
  </si>
  <si>
    <t>MULTAS POR INFRACCIONES URBANISTICAS</t>
  </si>
  <si>
    <t>Multas por infracciones tributarias y análogas</t>
  </si>
  <si>
    <t>Multas por infracciones de la Ordenanza de circulación</t>
  </si>
  <si>
    <t>Otras multas y sanciones</t>
  </si>
  <si>
    <t>Multas de ordenanzas municipales</t>
  </si>
  <si>
    <t>Sanción salud pública</t>
  </si>
  <si>
    <t>Recargo de apremio</t>
  </si>
  <si>
    <t>Intereses de demora</t>
  </si>
  <si>
    <t>CUOTAS DE URBANIZACIÓN</t>
  </si>
  <si>
    <t>Dato facilitado por GMU</t>
  </si>
  <si>
    <t>CONVENIOS URBANISTICOS</t>
  </si>
  <si>
    <t>OTROS INGRESOS POR APROVECHAMIENTOS URBANISTICOS</t>
  </si>
  <si>
    <t>OTROS INGRESOS DIVERSOS DESTINADOS A PMS</t>
  </si>
  <si>
    <t>Ingresos diversos</t>
  </si>
  <si>
    <t>IMPREVISTOS</t>
  </si>
  <si>
    <t>RECURSOS TELEFONOS</t>
  </si>
  <si>
    <t>Ingresos extraordinarios derivados de convenios con acreed.</t>
  </si>
  <si>
    <t>INGRESOS DE FINCAS NO URBANIZABLES</t>
  </si>
  <si>
    <t>Ingresos costas judiciales</t>
  </si>
  <si>
    <t>Ingresos por publicidad a cargo de particulares</t>
  </si>
  <si>
    <t>APROVECHAMIENTO URBANÍSTICO PMS</t>
  </si>
  <si>
    <t>Ingresos por ejecución obras a cargo de particulares</t>
  </si>
  <si>
    <t>Indemnizaciones por daños en bienes y derechos municipales</t>
  </si>
  <si>
    <t>Servicio recogida residuos</t>
  </si>
  <si>
    <t>Otros ingresos diversos AJEMSA</t>
  </si>
  <si>
    <t>Total Capítulo 3</t>
  </si>
  <si>
    <t>OTRAS TRANSFERENCIAS DEL ESTADO DEFICIT AUTOBUSES</t>
  </si>
  <si>
    <t>Movilidad (Correo 13-10-2017)</t>
  </si>
  <si>
    <t>SUBV. MINISTERIO SANIDAD PLAN NACIONAL SOBRE DROGAS</t>
  </si>
  <si>
    <t>Fondo complementario de financiación</t>
  </si>
  <si>
    <t>Compensación por beneficios fiscales</t>
  </si>
  <si>
    <t>Serv.Tributario (Correo 11-oct-2017)</t>
  </si>
  <si>
    <t>Otras transferencias corrientes de la Administración Gral.</t>
  </si>
  <si>
    <t>EDUSI</t>
  </si>
  <si>
    <t>Conv. prestaciones básicas servicios sociales comunitarios</t>
  </si>
  <si>
    <t>Fichas B.Social</t>
  </si>
  <si>
    <t>Trasnferencias Instituto Nacional de Estadistica</t>
  </si>
  <si>
    <t>SUBVENCION IMSERSO</t>
  </si>
  <si>
    <t>ORGANISMO AUTONOMO PROGRAMAS EDUCATIVOS EUROPEOS</t>
  </si>
  <si>
    <t>DE OTROS ORGANISMOS AUTÓNOMOS Y AGENCIAS</t>
  </si>
  <si>
    <t>De fundaciones estatales</t>
  </si>
  <si>
    <t>Participacion en los tributos de la Comunidad Autónoma</t>
  </si>
  <si>
    <t>PATRICA/2017</t>
  </si>
  <si>
    <t>Transf. en materia de serv. sociales y políticas de igualdad</t>
  </si>
  <si>
    <t>Fichas B.Social y Distritos</t>
  </si>
  <si>
    <t>TRANSFERENCIAS CORRIENTES EN CUMPLIMIENTO DE CONVENIOS SUSCR</t>
  </si>
  <si>
    <t>Guardería El Paje</t>
  </si>
  <si>
    <t>Otras transferencias corrientes en cumplimiento de convenios suscritos con la Comunidad Autónoma</t>
  </si>
  <si>
    <t>Fichas Turismo - 50% Plan Turístico</t>
  </si>
  <si>
    <t>OTRAS SUBV CORRIENTES DE LA ADMÓN GENERAL DE LA C.A</t>
  </si>
  <si>
    <t>Instituto Andaluz de la Mujer</t>
  </si>
  <si>
    <t>Evolución</t>
  </si>
  <si>
    <t>De FAISEM Fundación Andaluza Integración Social Enfermos Men</t>
  </si>
  <si>
    <t>De la Agencia Andaluza de Instituciones Culturales</t>
  </si>
  <si>
    <t>SUBVENCIONES SERVICIO ANDALUZ DE EMPLEO</t>
  </si>
  <si>
    <t>DIPUTACION PROVINCIAL DE CADIZ</t>
  </si>
  <si>
    <t>DE OTRAS ENTIDADES QUE AGRUPEN MUNICIPIOS</t>
  </si>
  <si>
    <t>De empresas privadas</t>
  </si>
  <si>
    <t>TRANSFERENCIAS DE INSTITUCIONES SIN ANIMO DE LUCRO</t>
  </si>
  <si>
    <t>Total Capítulo 4</t>
  </si>
  <si>
    <t>INTERESES DE PRESTAMOS CONCEDIDOS A ORGANISMOS AUTONOMOS Y A</t>
  </si>
  <si>
    <t>Tesorería (correo 11-octubre-2017)</t>
  </si>
  <si>
    <t>INTERESES DE PRESTAMOS CONCEDIDOS A SOCIEDADES MERCANTILES,E</t>
  </si>
  <si>
    <t>Intervención  (correo 31-oct-2017)</t>
  </si>
  <si>
    <t>Intereses de depósito</t>
  </si>
  <si>
    <t>De soc y entidades no dependientes de la entidades locales</t>
  </si>
  <si>
    <t>Arrendamientos de fincas urbanas</t>
  </si>
  <si>
    <t>Serv.Tributario/Evolución+Nuevos arrend.</t>
  </si>
  <si>
    <t>Concesiones administrativas</t>
  </si>
  <si>
    <t>Serv.Tributario/Evolución+Nuevas concesiones</t>
  </si>
  <si>
    <t>Vallas publicitarias</t>
  </si>
  <si>
    <t>Serv.Tributario/Evolución+postes publicitarios</t>
  </si>
  <si>
    <t>PATROCINIO Y PUBLICIDAD DEPORTES</t>
  </si>
  <si>
    <t>Patrocinio eventos de fiestas</t>
  </si>
  <si>
    <t>PATROCINIO Y PUBLICIDAD ZOO</t>
  </si>
  <si>
    <t>PATROCINIO Y PUBLICIDAD</t>
  </si>
  <si>
    <t>Otros ingresos patrimoniales</t>
  </si>
  <si>
    <t>PATROCINIO ACTOS CULTURALES</t>
  </si>
  <si>
    <t>Patrocinio eventos Fiestas</t>
  </si>
  <si>
    <t>Sponsorización eventos de Fomento</t>
  </si>
  <si>
    <t>Ingreos publicidad, tv y radio</t>
  </si>
  <si>
    <t>Total Capítulo 5</t>
  </si>
  <si>
    <t>VENTA DE SOLARES (NO PMS)</t>
  </si>
  <si>
    <t>Finca Pastranilla + Venta Suelo Ciudad Transporte</t>
  </si>
  <si>
    <t>ENAJENACIONES PMS</t>
  </si>
  <si>
    <t>DE OTRAS INVERSIONES REALES.ELEMENTOS DE TRANSPORTE.</t>
  </si>
  <si>
    <t>Total Capítulo 6</t>
  </si>
  <si>
    <t>TRANSF.CAPITAL ADMÓN GRAL DEL ESTADO</t>
  </si>
  <si>
    <t>INSTITUTO DE LA JUVENTUD</t>
  </si>
  <si>
    <t>DE OTROS ORGANISMOS AUTÓNOMOS Y AGENCIAS.</t>
  </si>
  <si>
    <t>TRANSFERENCIAS DE CAPITAL JUNTA ANDALUCIA</t>
  </si>
  <si>
    <t>Transferencias de capital Convenios CCAA materia educación</t>
  </si>
  <si>
    <t>Otras transf. capital en cumplimiento de convenios suscritos con la Comunidad Autónoma</t>
  </si>
  <si>
    <t>Otras transferencias de capital de la Administración General</t>
  </si>
  <si>
    <t>TRANSFERENCIAS DE CAPITAL DE DIPUTACION PROVINCIAL</t>
  </si>
  <si>
    <t>DE DIPUTACIONES, CONSEJOS O CABILDOS.</t>
  </si>
  <si>
    <t>De familias e instituciones sin fines de lucro</t>
  </si>
  <si>
    <t>DE LA ASOCIACION PARA EL DESARROLLO RURAL CAMPIÑA DE JEREZ</t>
  </si>
  <si>
    <t>DEL FONDO SOCIAL EUROPEO.</t>
  </si>
  <si>
    <t>Total Capítulo 7</t>
  </si>
  <si>
    <t>REINTEGRO DE PRESTAMOS A ENTIDADES LOCALES.</t>
  </si>
  <si>
    <t>Reintegro de anticipos al personal a corto plazo</t>
  </si>
  <si>
    <t>Reintegro de anticipos al personal a largo plazo</t>
  </si>
  <si>
    <t>PARA GASTOS CON FINANCIACIÒN AFECTADA</t>
  </si>
  <si>
    <t>Total Capítulo 8</t>
  </si>
  <si>
    <t>PRESTAMOS RECIBIDOS A L/P DE ENTES DEL SECTOR PUBLICO</t>
  </si>
  <si>
    <t>PRÉSTAM RECIBIDOS A L/P DE ENTES DE FUERA DEL SECTOR PÚBLICO</t>
  </si>
  <si>
    <t>Total Capítulo 9</t>
  </si>
  <si>
    <t>Importe total Presupuesto Ingresos 2018 ……………….</t>
  </si>
  <si>
    <t>Diferencia con Presupuesto Ingresos 2017  ……………….</t>
  </si>
  <si>
    <t>Importe total versión V01</t>
  </si>
  <si>
    <t>Diferencia V02 y V01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</si>
</sst>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_ ;[Red]\-#,##0.00\ "/>
    <numFmt numFmtId="165" formatCode="#,###.00;[Red]\-#,###.00"/>
    <numFmt numFmtId="166" formatCode="#,###.00"/>
  </numFmts>
  <fonts count="8">
    <font>
      <sz val="8.0"/>
      <color rgb="FF000000"/>
      <name val="Calibri"/>
    </font>
    <font>
      <sz val="9.0"/>
      <color rgb="FF000000"/>
      <name val="Arial"/>
    </font>
    <font>
      <b/>
      <sz val="9.0"/>
      <color rgb="FFFFFFFF"/>
      <name val="Arial"/>
    </font>
    <font>
      <b/>
      <sz val="9.0"/>
      <color rgb="FF000000"/>
      <name val="Arial"/>
    </font>
    <font>
      <i/>
      <sz val="9.0"/>
      <color rgb="FF000000"/>
      <name val="Arial"/>
    </font>
    <font>
      <b/>
      <i/>
      <sz val="9.0"/>
      <color rgb="FFFFFFFF"/>
      <name val="Arial"/>
    </font>
    <font>
      <b/>
      <i/>
      <sz val="9.0"/>
      <color rgb="FF000000"/>
      <name val="Arial"/>
    </font>
    <font>
      <sz val="9.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C000"/>
        <bgColor rgb="FFFFC000"/>
      </patternFill>
    </fill>
  </fills>
  <borders count="1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/>
      <right/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/>
      <right/>
      <top/>
      <bottom/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vertical="bottom"/>
    </xf>
    <xf borderId="1" fillId="0" fontId="1" numFmtId="0" xfId="0" applyAlignment="1" applyBorder="1" applyFont="1">
      <alignment horizontal="center" vertical="center" wrapText="1"/>
    </xf>
    <xf borderId="1" fillId="0" fontId="2" numFmtId="164" xfId="0" applyAlignment="1" applyBorder="1" applyFont="1" applyNumberFormat="1">
      <alignment horizontal="center" vertical="center" wrapText="1"/>
    </xf>
    <xf borderId="1" fillId="0" fontId="3" numFmtId="165" xfId="0" applyAlignment="1" applyBorder="1" applyFont="1" applyNumberFormat="1">
      <alignment horizontal="center" vertical="center" wrapText="1"/>
    </xf>
    <xf borderId="1" fillId="0" fontId="3" numFmtId="0" xfId="0" applyAlignment="1" applyBorder="1" applyFont="1">
      <alignment horizontal="center" vertical="center" wrapText="1"/>
    </xf>
    <xf borderId="2" fillId="0" fontId="3" numFmtId="165" xfId="0" applyAlignment="1" applyBorder="1" applyFont="1" applyNumberFormat="1">
      <alignment horizontal="center" vertical="center" wrapText="1"/>
    </xf>
    <xf borderId="1" fillId="2" fontId="2" numFmtId="164" xfId="0" applyAlignment="1" applyBorder="1" applyFill="1" applyFont="1" applyNumberFormat="1">
      <alignment horizontal="center" vertical="center" wrapText="1"/>
    </xf>
    <xf borderId="1" fillId="0" fontId="3" numFmtId="164" xfId="0" applyAlignment="1" applyBorder="1" applyFont="1" applyNumberFormat="1">
      <alignment horizontal="center" vertical="center" wrapText="1"/>
    </xf>
    <xf borderId="1" fillId="0" fontId="1" numFmtId="165" xfId="0" applyAlignment="1" applyBorder="1" applyFont="1" applyNumberFormat="1">
      <alignment horizontal="center" vertical="center" wrapText="1"/>
    </xf>
    <xf borderId="3" fillId="0" fontId="1" numFmtId="0" xfId="0" applyAlignment="1" applyBorder="1" applyFont="1">
      <alignment horizontal="center"/>
    </xf>
    <xf borderId="4" fillId="0" fontId="1" numFmtId="0" xfId="0" applyBorder="1" applyFont="1"/>
    <xf borderId="5" fillId="2" fontId="2" numFmtId="164" xfId="0" applyBorder="1" applyFont="1" applyNumberFormat="1"/>
    <xf borderId="6" fillId="0" fontId="3" numFmtId="165" xfId="0" applyBorder="1" applyFont="1" applyNumberFormat="1"/>
    <xf borderId="7" fillId="0" fontId="1" numFmtId="0" xfId="0" applyBorder="1" applyFont="1"/>
    <xf borderId="7" fillId="0" fontId="4" numFmtId="164" xfId="0" applyBorder="1" applyFont="1" applyNumberFormat="1"/>
    <xf borderId="8" fillId="0" fontId="1" numFmtId="164" xfId="0" applyAlignment="1" applyBorder="1" applyFont="1" applyNumberFormat="1">
      <alignment vertical="center"/>
    </xf>
    <xf borderId="9" fillId="0" fontId="1" numFmtId="164" xfId="0" applyAlignment="1" applyBorder="1" applyFont="1" applyNumberFormat="1">
      <alignment vertical="center"/>
    </xf>
    <xf borderId="10" fillId="0" fontId="1" numFmtId="164" xfId="0" applyAlignment="1" applyBorder="1" applyFont="1" applyNumberFormat="1">
      <alignment vertical="center"/>
    </xf>
    <xf borderId="8" fillId="0" fontId="1" numFmtId="0" xfId="0" applyAlignment="1" applyBorder="1" applyFont="1">
      <alignment horizontal="center"/>
    </xf>
    <xf borderId="9" fillId="0" fontId="1" numFmtId="0" xfId="0" applyBorder="1" applyFont="1"/>
    <xf borderId="11" fillId="2" fontId="2" numFmtId="164" xfId="0" applyBorder="1" applyFont="1" applyNumberFormat="1"/>
    <xf borderId="1" fillId="0" fontId="1" numFmtId="0" xfId="0" applyBorder="1" applyFont="1"/>
    <xf borderId="1" fillId="0" fontId="4" numFmtId="164" xfId="0" applyBorder="1" applyFont="1" applyNumberFormat="1"/>
    <xf borderId="12" fillId="2" fontId="5" numFmtId="0" xfId="0" applyAlignment="1" applyBorder="1" applyFont="1">
      <alignment horizontal="center"/>
    </xf>
    <xf borderId="11" fillId="2" fontId="5" numFmtId="0" xfId="0" applyBorder="1" applyFont="1"/>
    <xf borderId="13" fillId="2" fontId="5" numFmtId="164" xfId="0" applyBorder="1" applyFont="1" applyNumberFormat="1"/>
    <xf borderId="13" fillId="2" fontId="5" numFmtId="166" xfId="0" applyBorder="1" applyFont="1" applyNumberFormat="1"/>
    <xf borderId="0" fillId="0" fontId="5" numFmtId="165" xfId="0" applyFont="1" applyNumberFormat="1"/>
    <xf borderId="1" fillId="2" fontId="5" numFmtId="0" xfId="0" applyBorder="1" applyFont="1"/>
    <xf borderId="1" fillId="2" fontId="5" numFmtId="165" xfId="0" applyBorder="1" applyFont="1" applyNumberFormat="1"/>
    <xf borderId="12" fillId="2" fontId="5" numFmtId="165" xfId="0" applyBorder="1" applyFont="1" applyNumberFormat="1"/>
    <xf borderId="11" fillId="2" fontId="5" numFmtId="165" xfId="0" applyBorder="1" applyFont="1" applyNumberFormat="1"/>
    <xf borderId="13" fillId="2" fontId="5" numFmtId="165" xfId="0" applyBorder="1" applyFont="1" applyNumberFormat="1"/>
    <xf borderId="10" fillId="0" fontId="3" numFmtId="165" xfId="0" applyBorder="1" applyFont="1" applyNumberFormat="1"/>
    <xf borderId="8" fillId="0" fontId="1" numFmtId="165" xfId="0" applyBorder="1" applyFont="1" applyNumberFormat="1"/>
    <xf borderId="9" fillId="0" fontId="1" numFmtId="165" xfId="0" applyBorder="1" applyFont="1" applyNumberFormat="1"/>
    <xf borderId="10" fillId="0" fontId="1" numFmtId="165" xfId="0" applyBorder="1" applyFont="1" applyNumberFormat="1"/>
    <xf borderId="12" fillId="3" fontId="1" numFmtId="0" xfId="0" applyAlignment="1" applyBorder="1" applyFill="1" applyFont="1">
      <alignment horizontal="center"/>
    </xf>
    <xf borderId="11" fillId="3" fontId="1" numFmtId="0" xfId="0" applyBorder="1" applyFont="1"/>
    <xf borderId="1" fillId="0" fontId="6" numFmtId="0" xfId="0" applyBorder="1" applyFont="1"/>
    <xf borderId="8" fillId="0" fontId="1" numFmtId="0" xfId="0" applyAlignment="1" applyBorder="1" applyFont="1">
      <alignment horizontal="center" vertical="center"/>
    </xf>
    <xf borderId="9" fillId="0" fontId="1" numFmtId="0" xfId="0" applyAlignment="1" applyBorder="1" applyFont="1">
      <alignment vertical="center"/>
    </xf>
    <xf borderId="14" fillId="0" fontId="1" numFmtId="0" xfId="0" applyAlignment="1" applyBorder="1" applyFont="1">
      <alignment horizontal="center"/>
    </xf>
    <xf borderId="0" fillId="0" fontId="1" numFmtId="0" xfId="0" applyFont="1"/>
    <xf borderId="15" fillId="2" fontId="2" numFmtId="164" xfId="0" applyBorder="1" applyFont="1" applyNumberFormat="1"/>
    <xf borderId="16" fillId="0" fontId="3" numFmtId="165" xfId="0" applyBorder="1" applyFont="1" applyNumberFormat="1"/>
    <xf borderId="2" fillId="0" fontId="1" numFmtId="0" xfId="0" applyBorder="1" applyFont="1"/>
    <xf borderId="2" fillId="0" fontId="4" numFmtId="164" xfId="0" applyBorder="1" applyFont="1" applyNumberFormat="1"/>
    <xf borderId="14" fillId="0" fontId="1" numFmtId="165" xfId="0" applyBorder="1" applyFont="1" applyNumberFormat="1"/>
    <xf borderId="0" fillId="0" fontId="1" numFmtId="165" xfId="0" applyFont="1" applyNumberFormat="1"/>
    <xf borderId="16" fillId="0" fontId="1" numFmtId="165" xfId="0" applyBorder="1" applyFont="1" applyNumberFormat="1"/>
    <xf borderId="12" fillId="2" fontId="5" numFmtId="164" xfId="0" applyBorder="1" applyFont="1" applyNumberFormat="1"/>
    <xf borderId="4" fillId="0" fontId="2" numFmtId="164" xfId="0" applyBorder="1" applyFont="1" applyNumberFormat="1"/>
    <xf borderId="3" fillId="0" fontId="1" numFmtId="165" xfId="0" applyBorder="1" applyFont="1" applyNumberFormat="1"/>
    <xf borderId="4" fillId="0" fontId="1" numFmtId="165" xfId="0" applyBorder="1" applyFont="1" applyNumberFormat="1"/>
    <xf borderId="0" fillId="0" fontId="7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3" Type="http://schemas.openxmlformats.org/officeDocument/2006/relationships/sharedStrings" Target="sharedStrings.xml"/><Relationship Id="rId2" Type="http://schemas.openxmlformats.org/officeDocument/2006/relationships/styles" Target="styles.xml"/><Relationship Id="rId4" Type="http://schemas.openxmlformats.org/officeDocument/2006/relationships/worksheet" Target="worksheets/sheet1.xml"/><Relationship Id="rId1" Type="http://schemas.openxmlformats.org/officeDocument/2006/relationships/theme" Target="theme/theme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/>
  </sheetPr>
  <sheetViews>
    <sheetView workbookViewId="0"/>
  </sheetViews>
  <sheetFormatPr customHeight="1" defaultColWidth="16.83" defaultRowHeight="15.0"/>
  <cols>
    <col customWidth="1" min="1" max="1" width="10.83"/>
    <col customWidth="1" min="2" max="2" width="42.17"/>
    <col customWidth="1" min="3" max="3" width="21.5"/>
    <col customWidth="1" min="4" max="4" width="19.83"/>
    <col customWidth="1" min="5" max="12" width="10.83"/>
  </cols>
  <sheetData>
    <row r="1" ht="11.25" customHeight="1">
      <c r="A1" s="1"/>
      <c r="B1" s="1"/>
      <c r="C1" s="2"/>
      <c r="D1" s="3"/>
      <c r="E1" s="3"/>
      <c r="F1" s="4" t="s">
        <v>0</v>
      </c>
      <c r="G1" s="4"/>
      <c r="H1" s="5"/>
      <c r="I1" s="3" t="s">
        <v>1</v>
      </c>
      <c r="J1" s="3"/>
      <c r="K1" s="3"/>
      <c r="L1" s="3"/>
    </row>
    <row r="2" ht="11.25" customHeight="1">
      <c r="A2" s="4" t="s">
        <v>2</v>
      </c>
      <c r="B2" s="4" t="s">
        <v>3</v>
      </c>
      <c r="C2" s="6" t="s">
        <v>4</v>
      </c>
      <c r="D2" s="3" t="s">
        <v>5</v>
      </c>
      <c r="E2" s="3"/>
      <c r="F2" s="4" t="s">
        <v>6</v>
      </c>
      <c r="G2" s="7" t="s">
        <v>7</v>
      </c>
      <c r="H2" s="5"/>
      <c r="I2" s="8" t="s">
        <v>8</v>
      </c>
      <c r="J2" s="8" t="s">
        <v>9</v>
      </c>
      <c r="K2" s="8" t="s">
        <v>10</v>
      </c>
      <c r="L2" s="8" t="s">
        <v>11</v>
      </c>
    </row>
    <row r="3" ht="11.25" customHeight="1">
      <c r="A3" s="9">
        <v>10000.0</v>
      </c>
      <c r="B3" s="10" t="s">
        <v>12</v>
      </c>
      <c r="C3" s="11" t="str">
        <f t="shared" ref="C3:C7" si="1">+G3</f>
        <v>2,319,358.70 </v>
      </c>
      <c r="D3" s="12" t="str">
        <f t="shared" ref="D3:D11" si="2">+C3-I3</f>
        <v>23,598.70</v>
      </c>
      <c r="F3" s="13" t="s">
        <v>13</v>
      </c>
      <c r="G3" s="14" t="str">
        <f>2295760+0+23598.7</f>
        <v>2,319,358.70 </v>
      </c>
      <c r="I3" s="15">
        <v>2295760.0</v>
      </c>
      <c r="J3" s="16">
        <v>2295760.0</v>
      </c>
      <c r="K3" s="16">
        <v>1707645.52</v>
      </c>
      <c r="L3" s="17">
        <v>1495699.54</v>
      </c>
    </row>
    <row r="4" ht="11.25" customHeight="1">
      <c r="A4" s="18">
        <v>11200.0</v>
      </c>
      <c r="B4" s="19" t="s">
        <v>14</v>
      </c>
      <c r="C4" s="20" t="str">
        <f t="shared" si="1"/>
        <v>2,615,000.00 </v>
      </c>
      <c r="D4" s="12" t="str">
        <f t="shared" si="2"/>
        <v>-1,091,450.00</v>
      </c>
      <c r="F4" s="21" t="s">
        <v>15</v>
      </c>
      <c r="G4" s="22">
        <v>2615000.0</v>
      </c>
      <c r="I4" s="15">
        <v>3706450.0</v>
      </c>
      <c r="J4" s="16">
        <v>3706450.0</v>
      </c>
      <c r="K4" s="16">
        <v>2683254.72</v>
      </c>
      <c r="L4" s="17">
        <v>-35212.67</v>
      </c>
    </row>
    <row r="5" ht="11.25" customHeight="1">
      <c r="A5" s="18">
        <v>11300.0</v>
      </c>
      <c r="B5" s="19" t="s">
        <v>16</v>
      </c>
      <c r="C5" s="20" t="str">
        <f t="shared" si="1"/>
        <v>46,700,000.00 </v>
      </c>
      <c r="D5" s="12" t="str">
        <f t="shared" si="2"/>
        <v>-1,050,000.00</v>
      </c>
      <c r="F5" s="21" t="s">
        <v>17</v>
      </c>
      <c r="G5" s="22">
        <v>4.67E7</v>
      </c>
      <c r="I5" s="15">
        <v>4.775E7</v>
      </c>
      <c r="J5" s="16">
        <v>4.775E7</v>
      </c>
      <c r="K5" s="16">
        <v>4.67465778E7</v>
      </c>
      <c r="L5" s="17">
        <v>1.344871852E7</v>
      </c>
    </row>
    <row r="6" ht="11.25" customHeight="1">
      <c r="A6" s="18">
        <v>11400.0</v>
      </c>
      <c r="B6" s="19" t="s">
        <v>18</v>
      </c>
      <c r="C6" s="20" t="str">
        <f t="shared" si="1"/>
        <v>1,295,000.00 </v>
      </c>
      <c r="D6" s="12" t="str">
        <f t="shared" si="2"/>
        <v>35,000.00</v>
      </c>
      <c r="F6" s="21" t="s">
        <v>15</v>
      </c>
      <c r="G6" s="22">
        <v>1295000.0</v>
      </c>
      <c r="I6" s="15">
        <v>1260000.0</v>
      </c>
      <c r="J6" s="16">
        <v>1260000.0</v>
      </c>
      <c r="K6" s="16">
        <v>1277345.25</v>
      </c>
      <c r="L6" s="17">
        <v>653703.13</v>
      </c>
    </row>
    <row r="7" ht="11.25" customHeight="1">
      <c r="A7" s="18">
        <v>11500.0</v>
      </c>
      <c r="B7" s="19" t="s">
        <v>19</v>
      </c>
      <c r="C7" s="20" t="str">
        <f t="shared" si="1"/>
        <v>10,650,000.00 </v>
      </c>
      <c r="D7" s="12" t="str">
        <f t="shared" si="2"/>
        <v>-1,092,500.00</v>
      </c>
      <c r="F7" s="21" t="s">
        <v>17</v>
      </c>
      <c r="G7" s="22">
        <v>1.065E7</v>
      </c>
      <c r="I7" s="15">
        <v>1.17425E7</v>
      </c>
      <c r="J7" s="16">
        <v>1.17425E7</v>
      </c>
      <c r="K7" s="16">
        <v>1.065213411E7</v>
      </c>
      <c r="L7" s="17">
        <v>5699625.61</v>
      </c>
    </row>
    <row r="8" ht="11.25" customHeight="1">
      <c r="A8" s="18">
        <v>11600.0</v>
      </c>
      <c r="B8" s="19" t="s">
        <v>20</v>
      </c>
      <c r="C8" s="20" t="str">
        <f>ROUND(+G8/10,0)*10</f>
        <v>#REF!</v>
      </c>
      <c r="D8" s="12" t="str">
        <f t="shared" si="2"/>
        <v>#REF!</v>
      </c>
      <c r="F8" s="21" t="s">
        <v>21</v>
      </c>
      <c r="G8" s="22" t="str">
        <f>(+#REF!+#REF!)/2</f>
        <v>#REF!</v>
      </c>
      <c r="I8" s="15">
        <v>1.45E7</v>
      </c>
      <c r="J8" s="16">
        <v>1.45E7</v>
      </c>
      <c r="K8" s="16">
        <v>7200259.97</v>
      </c>
      <c r="L8" s="17">
        <v>5136745.6</v>
      </c>
    </row>
    <row r="9" ht="11.25" customHeight="1">
      <c r="A9" s="18">
        <v>13000.0</v>
      </c>
      <c r="B9" s="19" t="s">
        <v>22</v>
      </c>
      <c r="C9" s="20" t="str">
        <f>+G9</f>
        <v>9,700,000.00 </v>
      </c>
      <c r="D9" s="12" t="str">
        <f t="shared" si="2"/>
        <v>1,030,047.11</v>
      </c>
      <c r="F9" s="21" t="s">
        <v>17</v>
      </c>
      <c r="G9" s="22" t="str">
        <f>8000000+1700000</f>
        <v>9,700,000.00 </v>
      </c>
      <c r="I9" s="15">
        <v>8669952.89</v>
      </c>
      <c r="J9" s="16">
        <v>8669952.89</v>
      </c>
      <c r="K9" s="16">
        <v>7803209.89</v>
      </c>
      <c r="L9" s="17">
        <v>3073877.02</v>
      </c>
    </row>
    <row r="10" ht="11.25" customHeight="1">
      <c r="A10" s="18">
        <v>13001.0</v>
      </c>
      <c r="B10" s="19" t="s">
        <v>23</v>
      </c>
      <c r="C10" s="20" t="str">
        <f t="shared" ref="C10:C11" si="3">ROUND(+G10/10,0)*10</f>
        <v>#REF!</v>
      </c>
      <c r="D10" s="12" t="str">
        <f t="shared" si="2"/>
        <v>#REF!</v>
      </c>
      <c r="F10" s="21" t="s">
        <v>21</v>
      </c>
      <c r="G10" s="22" t="str">
        <f t="shared" ref="G10:G11" si="4">(+#REF!+#REF!)/2</f>
        <v>#REF!</v>
      </c>
      <c r="I10" s="15">
        <v>1118061.31</v>
      </c>
      <c r="J10" s="16">
        <v>1118061.31</v>
      </c>
      <c r="K10" s="16">
        <v>999330.99</v>
      </c>
      <c r="L10" s="17">
        <v>999330.99</v>
      </c>
    </row>
    <row r="11" ht="11.25" customHeight="1">
      <c r="A11" s="18">
        <v>13002.0</v>
      </c>
      <c r="B11" s="19" t="s">
        <v>24</v>
      </c>
      <c r="C11" s="20" t="str">
        <f t="shared" si="3"/>
        <v>#REF!</v>
      </c>
      <c r="D11" s="12" t="str">
        <f t="shared" si="2"/>
        <v>#REF!</v>
      </c>
      <c r="F11" s="21" t="s">
        <v>21</v>
      </c>
      <c r="G11" s="22" t="str">
        <f t="shared" si="4"/>
        <v>#REF!</v>
      </c>
      <c r="I11" s="15">
        <v>43000.0</v>
      </c>
      <c r="J11" s="16">
        <v>43000.0</v>
      </c>
      <c r="K11" s="16">
        <v>17545.72</v>
      </c>
      <c r="L11" s="17">
        <v>17545.72</v>
      </c>
    </row>
    <row r="12" ht="11.25" customHeight="1">
      <c r="A12" s="23"/>
      <c r="B12" s="24" t="s">
        <v>25</v>
      </c>
      <c r="C12" s="25" t="str">
        <f t="shared" ref="C12:D12" si="5">SUM(C3:C11)</f>
        <v>#REF!</v>
      </c>
      <c r="D12" s="26" t="str">
        <f t="shared" si="5"/>
        <v>#REF!</v>
      </c>
      <c r="E12" s="27"/>
      <c r="F12" s="28"/>
      <c r="G12" s="29" t="str">
        <f>SUM(G3:G11)</f>
        <v>#REF!</v>
      </c>
      <c r="H12" s="27"/>
      <c r="I12" s="30" t="str">
        <f t="shared" ref="I12:L12" si="6">SUM(I3:I11)</f>
        <v>91,085,724.20</v>
      </c>
      <c r="J12" s="31" t="str">
        <f t="shared" si="6"/>
        <v>91,085,724.20</v>
      </c>
      <c r="K12" s="31" t="str">
        <f t="shared" si="6"/>
        <v>79,087,303.97</v>
      </c>
      <c r="L12" s="32" t="str">
        <f t="shared" si="6"/>
        <v>30,490,033.46</v>
      </c>
    </row>
    <row r="13" ht="11.25" customHeight="1">
      <c r="A13" s="18"/>
      <c r="B13" s="19"/>
      <c r="C13" s="20"/>
      <c r="D13" s="33"/>
      <c r="F13" s="21"/>
      <c r="G13" s="22"/>
      <c r="I13" s="34"/>
      <c r="J13" s="35"/>
      <c r="K13" s="35"/>
      <c r="L13" s="36"/>
    </row>
    <row r="14" ht="11.25" customHeight="1">
      <c r="A14" s="18">
        <v>21000.0</v>
      </c>
      <c r="B14" s="19" t="s">
        <v>26</v>
      </c>
      <c r="C14" s="20" t="str">
        <f t="shared" ref="C14:C21" si="7">+G14</f>
        <v>3,433,584.94 </v>
      </c>
      <c r="D14" s="12" t="str">
        <f t="shared" ref="D14:D21" si="8">+C14-I14</f>
        <v>135,794.94</v>
      </c>
      <c r="F14" s="13" t="s">
        <v>13</v>
      </c>
      <c r="G14" s="22" t="str">
        <f>3297790+0+135794.94</f>
        <v>3,433,584.94 </v>
      </c>
      <c r="I14" s="15">
        <v>3297790.0</v>
      </c>
      <c r="J14" s="16">
        <v>3297790.0</v>
      </c>
      <c r="K14" s="16">
        <v>2519381.46</v>
      </c>
      <c r="L14" s="17">
        <v>2176060.8</v>
      </c>
    </row>
    <row r="15" ht="11.25" customHeight="1">
      <c r="A15" s="18">
        <v>22000.0</v>
      </c>
      <c r="B15" s="19" t="s">
        <v>27</v>
      </c>
      <c r="C15" s="20" t="str">
        <f t="shared" si="7"/>
        <v>53,426.17 </v>
      </c>
      <c r="D15" s="12" t="str">
        <f t="shared" si="8"/>
        <v>3,346.17</v>
      </c>
      <c r="F15" s="13" t="s">
        <v>13</v>
      </c>
      <c r="G15" s="22" t="str">
        <f>50080+0+3346.17</f>
        <v>53,426.17 </v>
      </c>
      <c r="I15" s="15">
        <v>50080.0</v>
      </c>
      <c r="J15" s="16">
        <v>50080.0</v>
      </c>
      <c r="K15" s="16">
        <v>39122.61</v>
      </c>
      <c r="L15" s="17">
        <v>34181.05</v>
      </c>
    </row>
    <row r="16" ht="11.25" customHeight="1">
      <c r="A16" s="18">
        <v>22001.0</v>
      </c>
      <c r="B16" s="19" t="s">
        <v>28</v>
      </c>
      <c r="C16" s="20" t="str">
        <f t="shared" si="7"/>
        <v>19,533.51 </v>
      </c>
      <c r="D16" s="12" t="str">
        <f t="shared" si="8"/>
        <v>1,633.51</v>
      </c>
      <c r="F16" s="13" t="s">
        <v>13</v>
      </c>
      <c r="G16" s="22" t="str">
        <f>17900+0+1633.51</f>
        <v>19,533.51 </v>
      </c>
      <c r="I16" s="15">
        <v>17900.0</v>
      </c>
      <c r="J16" s="16">
        <v>17900.0</v>
      </c>
      <c r="K16" s="16">
        <v>14684.47</v>
      </c>
      <c r="L16" s="17">
        <v>13066.45</v>
      </c>
    </row>
    <row r="17" ht="11.25" customHeight="1">
      <c r="A17" s="18">
        <v>22003.0</v>
      </c>
      <c r="B17" s="19" t="s">
        <v>29</v>
      </c>
      <c r="C17" s="20" t="str">
        <f t="shared" si="7"/>
        <v>183,898.19 </v>
      </c>
      <c r="D17" s="12" t="str">
        <f t="shared" si="8"/>
        <v>-231.81</v>
      </c>
      <c r="F17" s="13" t="s">
        <v>13</v>
      </c>
      <c r="G17" s="22" t="str">
        <f>184130+0-231.81</f>
        <v>183,898.19 </v>
      </c>
      <c r="I17" s="15">
        <v>184130.0</v>
      </c>
      <c r="J17" s="16">
        <v>184130.0</v>
      </c>
      <c r="K17" s="16">
        <v>146892.96</v>
      </c>
      <c r="L17" s="17">
        <v>134482.22</v>
      </c>
    </row>
    <row r="18" ht="11.25" customHeight="1">
      <c r="A18" s="18">
        <v>22004.0</v>
      </c>
      <c r="B18" s="19" t="s">
        <v>30</v>
      </c>
      <c r="C18" s="20" t="str">
        <f t="shared" si="7"/>
        <v>610,039.23 </v>
      </c>
      <c r="D18" s="12" t="str">
        <f t="shared" si="8"/>
        <v>61,979.23</v>
      </c>
      <c r="F18" s="13" t="s">
        <v>13</v>
      </c>
      <c r="G18" s="22" t="str">
        <f>548060+43927.91+18051.32</f>
        <v>610,039.23 </v>
      </c>
      <c r="I18" s="15">
        <v>548060.0</v>
      </c>
      <c r="J18" s="16">
        <v>548060.0</v>
      </c>
      <c r="K18" s="16">
        <v>465818.8</v>
      </c>
      <c r="L18" s="17">
        <v>417039.61</v>
      </c>
    </row>
    <row r="19" ht="11.25" customHeight="1">
      <c r="A19" s="18">
        <v>22006.0</v>
      </c>
      <c r="B19" s="19" t="s">
        <v>31</v>
      </c>
      <c r="C19" s="20" t="str">
        <f t="shared" si="7"/>
        <v>1,217.78 </v>
      </c>
      <c r="D19" s="12" t="str">
        <f t="shared" si="8"/>
        <v>67.78</v>
      </c>
      <c r="F19" s="13" t="s">
        <v>13</v>
      </c>
      <c r="G19" s="22" t="str">
        <f>1150+0+67.78</f>
        <v>1,217.78 </v>
      </c>
      <c r="I19" s="15">
        <v>1150.0</v>
      </c>
      <c r="J19" s="16">
        <v>1150.0</v>
      </c>
      <c r="K19" s="16">
        <v>859.24</v>
      </c>
      <c r="L19" s="17">
        <v>738.96</v>
      </c>
    </row>
    <row r="20" ht="11.25" customHeight="1">
      <c r="A20" s="18">
        <v>29000.0</v>
      </c>
      <c r="B20" s="19" t="s">
        <v>32</v>
      </c>
      <c r="C20" s="20" t="str">
        <f t="shared" si="7"/>
        <v>1,906,000.00 </v>
      </c>
      <c r="D20" s="12" t="str">
        <f t="shared" si="8"/>
        <v>200,085.00</v>
      </c>
      <c r="F20" s="21" t="s">
        <v>15</v>
      </c>
      <c r="G20" s="22" t="str">
        <f>1700000+206000</f>
        <v>1,906,000.00 </v>
      </c>
      <c r="I20" s="15">
        <v>1705915.0</v>
      </c>
      <c r="J20" s="16">
        <v>1705915.0</v>
      </c>
      <c r="K20" s="16">
        <v>1623605.76</v>
      </c>
      <c r="L20" s="17">
        <v>980707.2</v>
      </c>
    </row>
    <row r="21" ht="11.25" customHeight="1">
      <c r="A21" s="18">
        <v>29100.0</v>
      </c>
      <c r="B21" s="19" t="s">
        <v>33</v>
      </c>
      <c r="C21" s="20" t="str">
        <f t="shared" si="7"/>
        <v>22,000.00 </v>
      </c>
      <c r="D21" s="12" t="str">
        <f t="shared" si="8"/>
        <v>-600.00</v>
      </c>
      <c r="F21" s="21" t="s">
        <v>15</v>
      </c>
      <c r="G21" s="22">
        <v>22000.0</v>
      </c>
      <c r="I21" s="15">
        <v>22600.0</v>
      </c>
      <c r="J21" s="16">
        <v>22600.0</v>
      </c>
      <c r="K21" s="16">
        <v>21923.6</v>
      </c>
      <c r="L21" s="17">
        <v>16515.09</v>
      </c>
    </row>
    <row r="22" ht="11.25" customHeight="1">
      <c r="A22" s="23"/>
      <c r="B22" s="24" t="s">
        <v>34</v>
      </c>
      <c r="C22" s="25" t="str">
        <f t="shared" ref="C22:D22" si="9">SUM(C14:C21)</f>
        <v>6,229,699.82 </v>
      </c>
      <c r="D22" s="32" t="str">
        <f t="shared" si="9"/>
        <v>402,074.82</v>
      </c>
      <c r="E22" s="27"/>
      <c r="F22" s="28"/>
      <c r="G22" s="29" t="str">
        <f>SUM(G14:G21)</f>
        <v>6,229,699.82</v>
      </c>
      <c r="H22" s="27"/>
      <c r="I22" s="30" t="str">
        <f t="shared" ref="I22:L22" si="10">SUM(I14:I21)</f>
        <v>5,827,625.00</v>
      </c>
      <c r="J22" s="31" t="str">
        <f t="shared" si="10"/>
        <v>5,827,625.00</v>
      </c>
      <c r="K22" s="31" t="str">
        <f t="shared" si="10"/>
        <v>4,832,288.90</v>
      </c>
      <c r="L22" s="32" t="str">
        <f t="shared" si="10"/>
        <v>3,772,791.38</v>
      </c>
    </row>
    <row r="23" ht="11.25" customHeight="1">
      <c r="A23" s="18"/>
      <c r="B23" s="19"/>
      <c r="C23" s="20"/>
      <c r="D23" s="33"/>
      <c r="F23" s="21"/>
      <c r="G23" s="22"/>
      <c r="I23" s="34"/>
      <c r="J23" s="35"/>
      <c r="K23" s="35"/>
      <c r="L23" s="36"/>
    </row>
    <row r="24" ht="11.25" customHeight="1">
      <c r="A24" s="18">
        <v>30000.0</v>
      </c>
      <c r="B24" s="19" t="s">
        <v>35</v>
      </c>
      <c r="C24" s="20">
        <v>0.0</v>
      </c>
      <c r="D24" s="12" t="str">
        <f t="shared" ref="D24:D104" si="11">+C24-I24</f>
        <v>.00</v>
      </c>
      <c r="F24" s="21" t="s">
        <v>21</v>
      </c>
      <c r="G24" s="22" t="str">
        <f t="shared" ref="G24:G37" si="12">(+#REF!+#REF!)/2</f>
        <v>#REF!</v>
      </c>
      <c r="I24" s="15">
        <v>0.0</v>
      </c>
      <c r="J24" s="16">
        <v>0.0</v>
      </c>
      <c r="K24" s="16">
        <v>43.11</v>
      </c>
      <c r="L24" s="17">
        <v>43.11</v>
      </c>
    </row>
    <row r="25" ht="11.25" customHeight="1">
      <c r="A25" s="18">
        <v>30100.0</v>
      </c>
      <c r="B25" s="19" t="s">
        <v>36</v>
      </c>
      <c r="C25" s="20">
        <v>0.0</v>
      </c>
      <c r="D25" s="12" t="str">
        <f t="shared" si="11"/>
        <v>.00</v>
      </c>
      <c r="F25" s="21" t="s">
        <v>21</v>
      </c>
      <c r="G25" s="22" t="str">
        <f t="shared" si="12"/>
        <v>#REF!</v>
      </c>
      <c r="I25" s="15">
        <v>0.0</v>
      </c>
      <c r="J25" s="16">
        <v>0.0</v>
      </c>
      <c r="K25" s="16">
        <v>15.77</v>
      </c>
      <c r="L25" s="17">
        <v>15.77</v>
      </c>
    </row>
    <row r="26" ht="11.25" customHeight="1">
      <c r="A26" s="18">
        <v>30200.0</v>
      </c>
      <c r="B26" s="19" t="s">
        <v>37</v>
      </c>
      <c r="C26" s="20">
        <v>1.6916E7</v>
      </c>
      <c r="D26" s="12" t="str">
        <f t="shared" si="11"/>
        <v>101,179.31</v>
      </c>
      <c r="F26" s="21" t="s">
        <v>21</v>
      </c>
      <c r="G26" s="22" t="str">
        <f t="shared" si="12"/>
        <v>#REF!</v>
      </c>
      <c r="I26" s="15">
        <v>1.681482069E7</v>
      </c>
      <c r="J26" s="16">
        <v>1.681482069E7</v>
      </c>
      <c r="K26" s="16">
        <v>48.61</v>
      </c>
      <c r="L26" s="17">
        <v>48.61</v>
      </c>
    </row>
    <row r="27" ht="11.25" customHeight="1">
      <c r="A27" s="18">
        <v>30300.0</v>
      </c>
      <c r="B27" s="19" t="s">
        <v>38</v>
      </c>
      <c r="C27" s="20">
        <v>0.0</v>
      </c>
      <c r="D27" s="12" t="str">
        <f t="shared" si="11"/>
        <v>.00</v>
      </c>
      <c r="F27" s="21" t="s">
        <v>21</v>
      </c>
      <c r="G27" s="22" t="str">
        <f t="shared" si="12"/>
        <v>#REF!</v>
      </c>
      <c r="I27" s="15">
        <v>0.0</v>
      </c>
      <c r="J27" s="16">
        <v>0.0</v>
      </c>
      <c r="K27" s="16">
        <v>19.35</v>
      </c>
      <c r="L27" s="17">
        <v>19.35</v>
      </c>
    </row>
    <row r="28" ht="11.25" customHeight="1">
      <c r="A28" s="18">
        <v>30901.0</v>
      </c>
      <c r="B28" s="19" t="s">
        <v>39</v>
      </c>
      <c r="C28" s="20" t="str">
        <f t="shared" ref="C28:C33" si="13">ROUND(+G28/10,0)*10</f>
        <v>#REF!</v>
      </c>
      <c r="D28" s="12" t="str">
        <f t="shared" si="11"/>
        <v>#REF!</v>
      </c>
      <c r="F28" s="21" t="s">
        <v>21</v>
      </c>
      <c r="G28" s="22" t="str">
        <f t="shared" si="12"/>
        <v>#REF!</v>
      </c>
      <c r="I28" s="15">
        <v>500000.0</v>
      </c>
      <c r="J28" s="16">
        <v>500000.0</v>
      </c>
      <c r="K28" s="16">
        <v>368598.25</v>
      </c>
      <c r="L28" s="17">
        <v>357626.4</v>
      </c>
    </row>
    <row r="29" ht="11.25" customHeight="1">
      <c r="A29" s="18">
        <v>30902.0</v>
      </c>
      <c r="B29" s="19" t="s">
        <v>40</v>
      </c>
      <c r="C29" s="20" t="str">
        <f t="shared" si="13"/>
        <v>#REF!</v>
      </c>
      <c r="D29" s="12" t="str">
        <f t="shared" si="11"/>
        <v>#REF!</v>
      </c>
      <c r="F29" s="21" t="s">
        <v>21</v>
      </c>
      <c r="G29" s="22" t="str">
        <f t="shared" si="12"/>
        <v>#REF!</v>
      </c>
      <c r="I29" s="15">
        <v>52000.0</v>
      </c>
      <c r="J29" s="16">
        <v>52000.0</v>
      </c>
      <c r="K29" s="16">
        <v>36826.32</v>
      </c>
      <c r="L29" s="17">
        <v>10338.62</v>
      </c>
    </row>
    <row r="30" ht="11.25" customHeight="1">
      <c r="A30" s="18">
        <v>30903.0</v>
      </c>
      <c r="B30" s="19" t="s">
        <v>41</v>
      </c>
      <c r="C30" s="20" t="str">
        <f t="shared" si="13"/>
        <v>#REF!</v>
      </c>
      <c r="D30" s="12" t="str">
        <f t="shared" si="11"/>
        <v>#REF!</v>
      </c>
      <c r="F30" s="21" t="s">
        <v>21</v>
      </c>
      <c r="G30" s="22" t="str">
        <f t="shared" si="12"/>
        <v>#REF!</v>
      </c>
      <c r="I30" s="15">
        <v>2000.0</v>
      </c>
      <c r="J30" s="16">
        <v>2000.0</v>
      </c>
      <c r="K30" s="16">
        <v>40.85</v>
      </c>
      <c r="L30" s="17">
        <v>40.85</v>
      </c>
    </row>
    <row r="31" ht="11.25" customHeight="1">
      <c r="A31" s="18">
        <v>32100.0</v>
      </c>
      <c r="B31" s="19" t="s">
        <v>42</v>
      </c>
      <c r="C31" s="20" t="str">
        <f t="shared" si="13"/>
        <v>#REF!</v>
      </c>
      <c r="D31" s="12" t="str">
        <f t="shared" si="11"/>
        <v>#REF!</v>
      </c>
      <c r="F31" s="21" t="s">
        <v>21</v>
      </c>
      <c r="G31" s="22" t="str">
        <f t="shared" si="12"/>
        <v>#REF!</v>
      </c>
      <c r="I31" s="15">
        <v>1900000.0</v>
      </c>
      <c r="J31" s="16">
        <v>1900000.0</v>
      </c>
      <c r="K31" s="16">
        <v>763180.31</v>
      </c>
      <c r="L31" s="17">
        <v>589590.33</v>
      </c>
    </row>
    <row r="32" ht="11.25" customHeight="1">
      <c r="A32" s="18">
        <v>32201.0</v>
      </c>
      <c r="B32" s="19" t="s">
        <v>43</v>
      </c>
      <c r="C32" s="20" t="str">
        <f t="shared" si="13"/>
        <v>#REF!</v>
      </c>
      <c r="D32" s="12" t="str">
        <f t="shared" si="11"/>
        <v>#REF!</v>
      </c>
      <c r="F32" s="21" t="s">
        <v>21</v>
      </c>
      <c r="G32" s="22" t="str">
        <f t="shared" si="12"/>
        <v>#REF!</v>
      </c>
      <c r="I32" s="15">
        <v>330000.0</v>
      </c>
      <c r="J32" s="16">
        <v>330000.0</v>
      </c>
      <c r="K32" s="16">
        <v>190844.03</v>
      </c>
      <c r="L32" s="17">
        <v>179335.68</v>
      </c>
    </row>
    <row r="33" ht="11.25" customHeight="1">
      <c r="A33" s="18">
        <v>32500.0</v>
      </c>
      <c r="B33" s="19" t="s">
        <v>44</v>
      </c>
      <c r="C33" s="20" t="str">
        <f t="shared" si="13"/>
        <v>#REF!</v>
      </c>
      <c r="D33" s="12" t="str">
        <f t="shared" si="11"/>
        <v>#REF!</v>
      </c>
      <c r="F33" s="21" t="s">
        <v>21</v>
      </c>
      <c r="G33" s="22" t="str">
        <f t="shared" si="12"/>
        <v>#REF!</v>
      </c>
      <c r="I33" s="15">
        <v>100000.0</v>
      </c>
      <c r="J33" s="16">
        <v>100000.0</v>
      </c>
      <c r="K33" s="16">
        <v>96037.54</v>
      </c>
      <c r="L33" s="17">
        <v>92316.78</v>
      </c>
    </row>
    <row r="34" ht="11.25" customHeight="1">
      <c r="A34" s="18">
        <v>32600.0</v>
      </c>
      <c r="B34" s="19" t="s">
        <v>45</v>
      </c>
      <c r="C34" s="20">
        <v>0.0</v>
      </c>
      <c r="D34" s="12" t="str">
        <f t="shared" si="11"/>
        <v>.00</v>
      </c>
      <c r="F34" s="21" t="s">
        <v>21</v>
      </c>
      <c r="G34" s="22" t="str">
        <f t="shared" si="12"/>
        <v>#REF!</v>
      </c>
      <c r="I34" s="15">
        <v>0.0</v>
      </c>
      <c r="J34" s="16">
        <v>0.0</v>
      </c>
      <c r="K34" s="16">
        <v>-911.76</v>
      </c>
      <c r="L34" s="17">
        <v>-911.76</v>
      </c>
    </row>
    <row r="35" ht="11.25" customHeight="1">
      <c r="A35" s="18">
        <v>32901.0</v>
      </c>
      <c r="B35" s="19" t="s">
        <v>46</v>
      </c>
      <c r="C35" s="20" t="str">
        <f t="shared" ref="C35:C60" si="14">ROUND(+G35/10,0)*10</f>
        <v>#REF!</v>
      </c>
      <c r="D35" s="12" t="str">
        <f t="shared" si="11"/>
        <v>#REF!</v>
      </c>
      <c r="F35" s="21" t="s">
        <v>21</v>
      </c>
      <c r="G35" s="22" t="str">
        <f t="shared" si="12"/>
        <v>#REF!</v>
      </c>
      <c r="I35" s="15">
        <v>20000.0</v>
      </c>
      <c r="J35" s="16">
        <v>20000.0</v>
      </c>
      <c r="K35" s="16">
        <v>14678.19</v>
      </c>
      <c r="L35" s="17">
        <v>13988.19</v>
      </c>
    </row>
    <row r="36" ht="11.25" customHeight="1">
      <c r="A36" s="18">
        <v>33000.0</v>
      </c>
      <c r="B36" s="19" t="s">
        <v>47</v>
      </c>
      <c r="C36" s="20" t="str">
        <f t="shared" si="14"/>
        <v>#REF!</v>
      </c>
      <c r="D36" s="12" t="str">
        <f t="shared" si="11"/>
        <v>#REF!</v>
      </c>
      <c r="F36" s="21" t="s">
        <v>21</v>
      </c>
      <c r="G36" s="22" t="str">
        <f t="shared" si="12"/>
        <v>#REF!</v>
      </c>
      <c r="I36" s="15">
        <v>5000.0</v>
      </c>
      <c r="J36" s="16">
        <v>5000.0</v>
      </c>
      <c r="K36" s="16">
        <v>115536.82</v>
      </c>
      <c r="L36" s="17">
        <v>115536.82</v>
      </c>
    </row>
    <row r="37" ht="11.25" customHeight="1">
      <c r="A37" s="18">
        <v>33100.0</v>
      </c>
      <c r="B37" s="19" t="s">
        <v>48</v>
      </c>
      <c r="C37" s="20" t="str">
        <f t="shared" si="14"/>
        <v>#REF!</v>
      </c>
      <c r="D37" s="12" t="str">
        <f t="shared" si="11"/>
        <v>#REF!</v>
      </c>
      <c r="F37" s="21" t="s">
        <v>21</v>
      </c>
      <c r="G37" s="22" t="str">
        <f t="shared" si="12"/>
        <v>#REF!</v>
      </c>
      <c r="I37" s="15">
        <v>2240000.0</v>
      </c>
      <c r="J37" s="16">
        <v>2240000.0</v>
      </c>
      <c r="K37" s="16">
        <v>1774935.93</v>
      </c>
      <c r="L37" s="17">
        <v>549011.35</v>
      </c>
    </row>
    <row r="38" ht="11.25" customHeight="1">
      <c r="A38" s="18">
        <v>33204.0</v>
      </c>
      <c r="B38" s="19" t="s">
        <v>49</v>
      </c>
      <c r="C38" s="20" t="str">
        <f t="shared" si="14"/>
        <v>120,000.00 </v>
      </c>
      <c r="D38" s="12" t="str">
        <f t="shared" si="11"/>
        <v>-285,000.00</v>
      </c>
      <c r="F38" s="21" t="s">
        <v>15</v>
      </c>
      <c r="G38" s="22">
        <v>120000.0</v>
      </c>
      <c r="I38" s="15">
        <v>405000.0</v>
      </c>
      <c r="J38" s="16">
        <v>405000.0</v>
      </c>
      <c r="K38" s="16">
        <v>345037.62</v>
      </c>
      <c r="L38" s="17">
        <v>0.0</v>
      </c>
    </row>
    <row r="39" ht="11.25" customHeight="1">
      <c r="A39" s="18">
        <v>33401.0</v>
      </c>
      <c r="B39" s="19" t="s">
        <v>50</v>
      </c>
      <c r="C39" s="20" t="str">
        <f t="shared" si="14"/>
        <v>#REF!</v>
      </c>
      <c r="D39" s="12" t="str">
        <f t="shared" si="11"/>
        <v>#REF!</v>
      </c>
      <c r="F39" s="21" t="s">
        <v>21</v>
      </c>
      <c r="G39" s="22" t="str">
        <f t="shared" ref="G39:G42" si="15">(+#REF!+#REF!)/2</f>
        <v>#REF!</v>
      </c>
      <c r="I39" s="15">
        <v>469000.0</v>
      </c>
      <c r="J39" s="16">
        <v>469000.0</v>
      </c>
      <c r="K39" s="16">
        <v>207375.55</v>
      </c>
      <c r="L39" s="17">
        <v>110668.05</v>
      </c>
    </row>
    <row r="40" ht="11.25" customHeight="1">
      <c r="A40" s="18">
        <v>33501.0</v>
      </c>
      <c r="B40" s="19" t="s">
        <v>51</v>
      </c>
      <c r="C40" s="20" t="str">
        <f t="shared" si="14"/>
        <v>#REF!</v>
      </c>
      <c r="D40" s="12" t="str">
        <f t="shared" si="11"/>
        <v>#REF!</v>
      </c>
      <c r="F40" s="21" t="s">
        <v>21</v>
      </c>
      <c r="G40" s="22" t="str">
        <f t="shared" si="15"/>
        <v>#REF!</v>
      </c>
      <c r="I40" s="15">
        <v>2200.0</v>
      </c>
      <c r="J40" s="16">
        <v>2200.0</v>
      </c>
      <c r="K40" s="16">
        <v>626.35</v>
      </c>
      <c r="L40" s="17">
        <v>626.35</v>
      </c>
    </row>
    <row r="41" ht="11.25" customHeight="1">
      <c r="A41" s="18">
        <v>33601.0</v>
      </c>
      <c r="B41" s="19" t="s">
        <v>52</v>
      </c>
      <c r="C41" s="20" t="str">
        <f t="shared" si="14"/>
        <v>#REF!</v>
      </c>
      <c r="D41" s="12" t="str">
        <f t="shared" si="11"/>
        <v>#REF!</v>
      </c>
      <c r="F41" s="21" t="s">
        <v>21</v>
      </c>
      <c r="G41" s="22" t="str">
        <f t="shared" si="15"/>
        <v>#REF!</v>
      </c>
      <c r="I41" s="15">
        <v>4600.0</v>
      </c>
      <c r="J41" s="16">
        <v>4600.0</v>
      </c>
      <c r="K41" s="16">
        <v>5634.3</v>
      </c>
      <c r="L41" s="17">
        <v>5436.55</v>
      </c>
    </row>
    <row r="42" ht="11.25" customHeight="1">
      <c r="A42" s="18">
        <v>33701.0</v>
      </c>
      <c r="B42" s="19" t="s">
        <v>53</v>
      </c>
      <c r="C42" s="20" t="str">
        <f t="shared" si="14"/>
        <v>#REF!</v>
      </c>
      <c r="D42" s="12" t="str">
        <f t="shared" si="11"/>
        <v>#REF!</v>
      </c>
      <c r="F42" s="21" t="s">
        <v>21</v>
      </c>
      <c r="G42" s="22" t="str">
        <f t="shared" si="15"/>
        <v>#REF!</v>
      </c>
      <c r="I42" s="15">
        <v>1800000.0</v>
      </c>
      <c r="J42" s="16">
        <v>1800000.0</v>
      </c>
      <c r="K42" s="16">
        <v>1032366.99</v>
      </c>
      <c r="L42" s="17">
        <v>397224.31</v>
      </c>
    </row>
    <row r="43" ht="11.25" customHeight="1">
      <c r="A43" s="18">
        <v>33800.0</v>
      </c>
      <c r="B43" s="19" t="s">
        <v>54</v>
      </c>
      <c r="C43" s="20" t="str">
        <f t="shared" si="14"/>
        <v>332,000.00 </v>
      </c>
      <c r="D43" s="12" t="str">
        <f t="shared" si="11"/>
        <v>-22,470.37</v>
      </c>
      <c r="F43" s="21" t="s">
        <v>15</v>
      </c>
      <c r="G43" s="22">
        <v>332000.0</v>
      </c>
      <c r="I43" s="15">
        <v>354470.37</v>
      </c>
      <c r="J43" s="16">
        <v>354470.37</v>
      </c>
      <c r="K43" s="16">
        <v>247444.25</v>
      </c>
      <c r="L43" s="17">
        <v>247444.25</v>
      </c>
    </row>
    <row r="44" ht="11.25" customHeight="1">
      <c r="A44" s="18">
        <v>33901.0</v>
      </c>
      <c r="B44" s="19" t="s">
        <v>55</v>
      </c>
      <c r="C44" s="20" t="str">
        <f t="shared" si="14"/>
        <v>#REF!</v>
      </c>
      <c r="D44" s="12" t="str">
        <f t="shared" si="11"/>
        <v>#REF!</v>
      </c>
      <c r="F44" s="21" t="s">
        <v>21</v>
      </c>
      <c r="G44" s="22" t="str">
        <f t="shared" ref="G44:G88" si="16">(+#REF!+#REF!)/2</f>
        <v>#REF!</v>
      </c>
      <c r="I44" s="15">
        <v>3300.0</v>
      </c>
      <c r="J44" s="16">
        <v>3300.0</v>
      </c>
      <c r="K44" s="16">
        <v>4116.3</v>
      </c>
      <c r="L44" s="17">
        <v>4116.3</v>
      </c>
    </row>
    <row r="45" ht="11.25" customHeight="1">
      <c r="A45" s="18">
        <v>33902.0</v>
      </c>
      <c r="B45" s="19" t="s">
        <v>56</v>
      </c>
      <c r="C45" s="20" t="str">
        <f t="shared" si="14"/>
        <v>#REF!</v>
      </c>
      <c r="D45" s="12" t="str">
        <f t="shared" si="11"/>
        <v>#REF!</v>
      </c>
      <c r="F45" s="21" t="s">
        <v>21</v>
      </c>
      <c r="G45" s="22" t="str">
        <f t="shared" si="16"/>
        <v>#REF!</v>
      </c>
      <c r="I45" s="15">
        <v>148000.0</v>
      </c>
      <c r="J45" s="16">
        <v>148000.0</v>
      </c>
      <c r="K45" s="16">
        <v>143338.0</v>
      </c>
      <c r="L45" s="17">
        <v>52996.35</v>
      </c>
    </row>
    <row r="46" ht="11.25" customHeight="1">
      <c r="A46" s="18">
        <v>33903.0</v>
      </c>
      <c r="B46" s="19" t="s">
        <v>57</v>
      </c>
      <c r="C46" s="20" t="str">
        <f t="shared" si="14"/>
        <v>#REF!</v>
      </c>
      <c r="D46" s="12" t="str">
        <f t="shared" si="11"/>
        <v>#REF!</v>
      </c>
      <c r="F46" s="21" t="s">
        <v>21</v>
      </c>
      <c r="G46" s="22" t="str">
        <f t="shared" si="16"/>
        <v>#REF!</v>
      </c>
      <c r="I46" s="15">
        <v>63000.0</v>
      </c>
      <c r="J46" s="16">
        <v>63000.0</v>
      </c>
      <c r="K46" s="16">
        <v>24338.86</v>
      </c>
      <c r="L46" s="17">
        <v>23791.68</v>
      </c>
    </row>
    <row r="47" ht="11.25" customHeight="1">
      <c r="A47" s="18">
        <v>33904.0</v>
      </c>
      <c r="B47" s="19" t="s">
        <v>58</v>
      </c>
      <c r="C47" s="20" t="str">
        <f t="shared" si="14"/>
        <v>#REF!</v>
      </c>
      <c r="D47" s="12" t="str">
        <f t="shared" si="11"/>
        <v>#REF!</v>
      </c>
      <c r="F47" s="21" t="s">
        <v>21</v>
      </c>
      <c r="G47" s="22" t="str">
        <f t="shared" si="16"/>
        <v>#REF!</v>
      </c>
      <c r="I47" s="15">
        <v>24000.0</v>
      </c>
      <c r="J47" s="16">
        <v>24000.0</v>
      </c>
      <c r="K47" s="16">
        <v>23300.7</v>
      </c>
      <c r="L47" s="17">
        <v>7538.56</v>
      </c>
    </row>
    <row r="48" ht="11.25" customHeight="1">
      <c r="A48" s="18">
        <v>33905.0</v>
      </c>
      <c r="B48" s="19" t="s">
        <v>59</v>
      </c>
      <c r="C48" s="20" t="str">
        <f t="shared" si="14"/>
        <v>#REF!</v>
      </c>
      <c r="D48" s="12" t="str">
        <f t="shared" si="11"/>
        <v>#REF!</v>
      </c>
      <c r="F48" s="21" t="s">
        <v>21</v>
      </c>
      <c r="G48" s="22" t="str">
        <f t="shared" si="16"/>
        <v>#REF!</v>
      </c>
      <c r="I48" s="15">
        <v>19500.0</v>
      </c>
      <c r="J48" s="16">
        <v>19500.0</v>
      </c>
      <c r="K48" s="16">
        <v>22275.79</v>
      </c>
      <c r="L48" s="17">
        <v>22275.79</v>
      </c>
    </row>
    <row r="49" ht="11.25" customHeight="1">
      <c r="A49" s="18">
        <v>33906.0</v>
      </c>
      <c r="B49" s="19" t="s">
        <v>60</v>
      </c>
      <c r="C49" s="20" t="str">
        <f t="shared" si="14"/>
        <v>#REF!</v>
      </c>
      <c r="D49" s="12" t="str">
        <f t="shared" si="11"/>
        <v>#REF!</v>
      </c>
      <c r="F49" s="21" t="s">
        <v>21</v>
      </c>
      <c r="G49" s="22" t="str">
        <f t="shared" si="16"/>
        <v>#REF!</v>
      </c>
      <c r="I49" s="15">
        <v>450000.0</v>
      </c>
      <c r="J49" s="16">
        <v>450000.0</v>
      </c>
      <c r="K49" s="16">
        <v>468047.16</v>
      </c>
      <c r="L49" s="17">
        <v>406300.23</v>
      </c>
    </row>
    <row r="50" ht="11.25" customHeight="1">
      <c r="A50" s="18">
        <v>33907.0</v>
      </c>
      <c r="B50" s="19" t="s">
        <v>61</v>
      </c>
      <c r="C50" s="20" t="str">
        <f t="shared" si="14"/>
        <v>#REF!</v>
      </c>
      <c r="D50" s="12" t="str">
        <f t="shared" si="11"/>
        <v>#REF!</v>
      </c>
      <c r="F50" s="21" t="s">
        <v>21</v>
      </c>
      <c r="G50" s="22" t="str">
        <f t="shared" si="16"/>
        <v>#REF!</v>
      </c>
      <c r="I50" s="15">
        <v>1005000.0</v>
      </c>
      <c r="J50" s="16">
        <v>1005000.0</v>
      </c>
      <c r="K50" s="16">
        <v>1009499.84</v>
      </c>
      <c r="L50" s="17">
        <v>716483.65</v>
      </c>
    </row>
    <row r="51" ht="11.25" customHeight="1">
      <c r="A51" s="18">
        <v>33908.0</v>
      </c>
      <c r="B51" s="19" t="s">
        <v>62</v>
      </c>
      <c r="C51" s="20" t="str">
        <f t="shared" si="14"/>
        <v>#REF!</v>
      </c>
      <c r="D51" s="12" t="str">
        <f t="shared" si="11"/>
        <v>#REF!</v>
      </c>
      <c r="F51" s="21" t="s">
        <v>21</v>
      </c>
      <c r="G51" s="22" t="str">
        <f t="shared" si="16"/>
        <v>#REF!</v>
      </c>
      <c r="I51" s="15">
        <v>303000.0</v>
      </c>
      <c r="J51" s="16">
        <v>303000.0</v>
      </c>
      <c r="K51" s="16">
        <v>92317.7</v>
      </c>
      <c r="L51" s="17">
        <v>86783.49</v>
      </c>
    </row>
    <row r="52" ht="11.25" customHeight="1">
      <c r="A52" s="18">
        <v>34201.0</v>
      </c>
      <c r="B52" s="19" t="s">
        <v>63</v>
      </c>
      <c r="C52" s="20" t="str">
        <f t="shared" si="14"/>
        <v>#REF!</v>
      </c>
      <c r="D52" s="12" t="str">
        <f t="shared" si="11"/>
        <v>#REF!</v>
      </c>
      <c r="F52" s="21" t="s">
        <v>21</v>
      </c>
      <c r="G52" s="22" t="str">
        <f t="shared" si="16"/>
        <v>#REF!</v>
      </c>
      <c r="I52" s="15">
        <v>34000.0</v>
      </c>
      <c r="J52" s="16">
        <v>34000.0</v>
      </c>
      <c r="K52" s="16">
        <v>27295.0</v>
      </c>
      <c r="L52" s="17">
        <v>27295.0</v>
      </c>
    </row>
    <row r="53" ht="11.25" customHeight="1">
      <c r="A53" s="18">
        <v>34202.0</v>
      </c>
      <c r="B53" s="19" t="s">
        <v>64</v>
      </c>
      <c r="C53" s="20" t="str">
        <f t="shared" si="14"/>
        <v>#REF!</v>
      </c>
      <c r="D53" s="12" t="str">
        <f t="shared" si="11"/>
        <v>#REF!</v>
      </c>
      <c r="F53" s="21" t="s">
        <v>21</v>
      </c>
      <c r="G53" s="22" t="str">
        <f t="shared" si="16"/>
        <v>#REF!</v>
      </c>
      <c r="I53" s="15">
        <v>6000.0</v>
      </c>
      <c r="J53" s="16">
        <v>6000.0</v>
      </c>
      <c r="K53" s="16">
        <v>23422.0</v>
      </c>
      <c r="L53" s="17">
        <v>21833.0</v>
      </c>
    </row>
    <row r="54" ht="11.25" customHeight="1">
      <c r="A54" s="18">
        <v>34301.0</v>
      </c>
      <c r="B54" s="19" t="s">
        <v>65</v>
      </c>
      <c r="C54" s="20" t="str">
        <f t="shared" si="14"/>
        <v>#REF!</v>
      </c>
      <c r="D54" s="12" t="str">
        <f t="shared" si="11"/>
        <v>#REF!</v>
      </c>
      <c r="F54" s="21" t="s">
        <v>21</v>
      </c>
      <c r="G54" s="22" t="str">
        <f t="shared" si="16"/>
        <v>#REF!</v>
      </c>
      <c r="I54" s="15">
        <v>333700.0</v>
      </c>
      <c r="J54" s="16">
        <v>333700.0</v>
      </c>
      <c r="K54" s="16">
        <v>176767.13</v>
      </c>
      <c r="L54" s="17">
        <v>110517.89</v>
      </c>
    </row>
    <row r="55" ht="11.25" customHeight="1">
      <c r="A55" s="18">
        <v>34302.0</v>
      </c>
      <c r="B55" s="19" t="s">
        <v>66</v>
      </c>
      <c r="C55" s="20" t="str">
        <f t="shared" si="14"/>
        <v>#REF!</v>
      </c>
      <c r="D55" s="12" t="str">
        <f t="shared" si="11"/>
        <v>#REF!</v>
      </c>
      <c r="F55" s="21" t="s">
        <v>21</v>
      </c>
      <c r="G55" s="22" t="str">
        <f t="shared" si="16"/>
        <v>#REF!</v>
      </c>
      <c r="I55" s="15">
        <v>5350.0</v>
      </c>
      <c r="J55" s="16">
        <v>5350.0</v>
      </c>
      <c r="K55" s="16">
        <v>5800.0</v>
      </c>
      <c r="L55" s="17">
        <v>5800.0</v>
      </c>
    </row>
    <row r="56" ht="11.25" customHeight="1">
      <c r="A56" s="18">
        <v>34303.0</v>
      </c>
      <c r="B56" s="19" t="s">
        <v>67</v>
      </c>
      <c r="C56" s="20" t="str">
        <f t="shared" si="14"/>
        <v>#REF!</v>
      </c>
      <c r="D56" s="12" t="str">
        <f t="shared" si="11"/>
        <v>#REF!</v>
      </c>
      <c r="F56" s="21" t="s">
        <v>21</v>
      </c>
      <c r="G56" s="22" t="str">
        <f t="shared" si="16"/>
        <v>#REF!</v>
      </c>
      <c r="I56" s="15">
        <v>18000.0</v>
      </c>
      <c r="J56" s="16">
        <v>18000.0</v>
      </c>
      <c r="K56" s="16">
        <v>0.0</v>
      </c>
      <c r="L56" s="17">
        <v>0.0</v>
      </c>
    </row>
    <row r="57" ht="11.25" customHeight="1">
      <c r="A57" s="18">
        <v>34402.0</v>
      </c>
      <c r="B57" s="19" t="s">
        <v>68</v>
      </c>
      <c r="C57" s="20" t="str">
        <f t="shared" si="14"/>
        <v>#REF!</v>
      </c>
      <c r="D57" s="12" t="str">
        <f t="shared" si="11"/>
        <v>#REF!</v>
      </c>
      <c r="F57" s="21" t="s">
        <v>21</v>
      </c>
      <c r="G57" s="22" t="str">
        <f t="shared" si="16"/>
        <v>#REF!</v>
      </c>
      <c r="I57" s="15">
        <v>29000.0</v>
      </c>
      <c r="J57" s="16">
        <v>29000.0</v>
      </c>
      <c r="K57" s="16">
        <v>46100.0</v>
      </c>
      <c r="L57" s="17">
        <v>46100.0</v>
      </c>
    </row>
    <row r="58" ht="11.25" customHeight="1">
      <c r="A58" s="18">
        <v>34403.0</v>
      </c>
      <c r="B58" s="19" t="s">
        <v>69</v>
      </c>
      <c r="C58" s="20" t="str">
        <f t="shared" si="14"/>
        <v>#REF!</v>
      </c>
      <c r="D58" s="12" t="str">
        <f t="shared" si="11"/>
        <v>#REF!</v>
      </c>
      <c r="F58" s="21" t="s">
        <v>21</v>
      </c>
      <c r="G58" s="22" t="str">
        <f t="shared" si="16"/>
        <v>#REF!</v>
      </c>
      <c r="I58" s="15">
        <v>8800.0</v>
      </c>
      <c r="J58" s="16">
        <v>8800.0</v>
      </c>
      <c r="K58" s="16">
        <v>8877.6</v>
      </c>
      <c r="L58" s="17">
        <v>8877.6</v>
      </c>
    </row>
    <row r="59" ht="11.25" customHeight="1">
      <c r="A59" s="18">
        <v>34404.0</v>
      </c>
      <c r="B59" s="19" t="s">
        <v>70</v>
      </c>
      <c r="C59" s="20" t="str">
        <f t="shared" si="14"/>
        <v>#REF!</v>
      </c>
      <c r="D59" s="12" t="str">
        <f t="shared" si="11"/>
        <v>#REF!</v>
      </c>
      <c r="F59" s="21" t="s">
        <v>21</v>
      </c>
      <c r="G59" s="22" t="str">
        <f t="shared" si="16"/>
        <v>#REF!</v>
      </c>
      <c r="I59" s="15">
        <v>190000.0</v>
      </c>
      <c r="J59" s="16">
        <v>190000.0</v>
      </c>
      <c r="K59" s="16">
        <v>158298.7</v>
      </c>
      <c r="L59" s="17">
        <v>158298.7</v>
      </c>
    </row>
    <row r="60" ht="11.25" customHeight="1">
      <c r="A60" s="18">
        <v>34405.0</v>
      </c>
      <c r="B60" s="19" t="s">
        <v>71</v>
      </c>
      <c r="C60" s="20" t="str">
        <f t="shared" si="14"/>
        <v>#REF!</v>
      </c>
      <c r="D60" s="12" t="str">
        <f t="shared" si="11"/>
        <v>#REF!</v>
      </c>
      <c r="F60" s="21" t="s">
        <v>21</v>
      </c>
      <c r="G60" s="22" t="str">
        <f t="shared" si="16"/>
        <v>#REF!</v>
      </c>
      <c r="I60" s="15">
        <v>22000.0</v>
      </c>
      <c r="J60" s="16">
        <v>22000.0</v>
      </c>
      <c r="K60" s="16">
        <v>23626.0</v>
      </c>
      <c r="L60" s="17">
        <v>23626.0</v>
      </c>
    </row>
    <row r="61" ht="11.25" customHeight="1">
      <c r="A61" s="18">
        <v>34407.0</v>
      </c>
      <c r="B61" s="19" t="s">
        <v>72</v>
      </c>
      <c r="C61" s="20">
        <v>0.0</v>
      </c>
      <c r="D61" s="12" t="str">
        <f t="shared" si="11"/>
        <v>.00</v>
      </c>
      <c r="F61" s="21" t="s">
        <v>21</v>
      </c>
      <c r="G61" s="22" t="str">
        <f t="shared" si="16"/>
        <v>#REF!</v>
      </c>
      <c r="I61" s="15">
        <v>0.0</v>
      </c>
      <c r="J61" s="16">
        <v>0.0</v>
      </c>
      <c r="K61" s="16">
        <v>0.0</v>
      </c>
      <c r="L61" s="17">
        <v>0.0</v>
      </c>
    </row>
    <row r="62" ht="11.25" customHeight="1">
      <c r="A62" s="18">
        <v>34409.0</v>
      </c>
      <c r="B62" s="19" t="s">
        <v>73</v>
      </c>
      <c r="C62" s="20">
        <v>0.0</v>
      </c>
      <c r="D62" s="12" t="str">
        <f t="shared" si="11"/>
        <v>.00</v>
      </c>
      <c r="F62" s="21" t="s">
        <v>21</v>
      </c>
      <c r="G62" s="22" t="str">
        <f t="shared" si="16"/>
        <v>#REF!</v>
      </c>
      <c r="I62" s="15">
        <v>0.0</v>
      </c>
      <c r="J62" s="16">
        <v>0.0</v>
      </c>
      <c r="K62" s="16">
        <v>0.0</v>
      </c>
      <c r="L62" s="17">
        <v>0.0</v>
      </c>
    </row>
    <row r="63" ht="11.25" customHeight="1">
      <c r="A63" s="18">
        <v>34410.0</v>
      </c>
      <c r="B63" s="19" t="s">
        <v>74</v>
      </c>
      <c r="C63" s="20" t="str">
        <f>ROUND(+G63/10,0)*10</f>
        <v>#REF!</v>
      </c>
      <c r="D63" s="12" t="str">
        <f t="shared" si="11"/>
        <v>#REF!</v>
      </c>
      <c r="F63" s="21" t="s">
        <v>21</v>
      </c>
      <c r="G63" s="22" t="str">
        <f t="shared" si="16"/>
        <v>#REF!</v>
      </c>
      <c r="I63" s="15">
        <v>682000.0</v>
      </c>
      <c r="J63" s="16">
        <v>682000.0</v>
      </c>
      <c r="K63" s="16">
        <v>391112.2</v>
      </c>
      <c r="L63" s="17">
        <v>391112.2</v>
      </c>
    </row>
    <row r="64" ht="11.25" customHeight="1">
      <c r="A64" s="18">
        <v>34902.0</v>
      </c>
      <c r="B64" s="19" t="s">
        <v>75</v>
      </c>
      <c r="C64" s="20">
        <v>0.0</v>
      </c>
      <c r="D64" s="12" t="str">
        <f t="shared" si="11"/>
        <v>.00</v>
      </c>
      <c r="F64" s="21" t="s">
        <v>21</v>
      </c>
      <c r="G64" s="22" t="str">
        <f t="shared" si="16"/>
        <v>#REF!</v>
      </c>
      <c r="I64" s="15">
        <v>0.0</v>
      </c>
      <c r="J64" s="16">
        <v>0.0</v>
      </c>
      <c r="K64" s="16">
        <v>0.0</v>
      </c>
      <c r="L64" s="17">
        <v>0.0</v>
      </c>
    </row>
    <row r="65" ht="11.25" customHeight="1">
      <c r="A65" s="18">
        <v>34903.0</v>
      </c>
      <c r="B65" s="19" t="s">
        <v>76</v>
      </c>
      <c r="C65" s="20" t="str">
        <f t="shared" ref="C65:C71" si="17">ROUND(+G65/10,0)*10</f>
        <v>#REF!</v>
      </c>
      <c r="D65" s="12" t="str">
        <f t="shared" si="11"/>
        <v>#REF!</v>
      </c>
      <c r="F65" s="21" t="s">
        <v>21</v>
      </c>
      <c r="G65" s="22" t="str">
        <f t="shared" si="16"/>
        <v>#REF!</v>
      </c>
      <c r="I65" s="15">
        <v>10000.0</v>
      </c>
      <c r="J65" s="16">
        <v>10000.0</v>
      </c>
      <c r="K65" s="16">
        <v>10168.0</v>
      </c>
      <c r="L65" s="17">
        <v>10168.0</v>
      </c>
    </row>
    <row r="66" ht="11.25" customHeight="1">
      <c r="A66" s="18">
        <v>34905.0</v>
      </c>
      <c r="B66" s="19" t="s">
        <v>77</v>
      </c>
      <c r="C66" s="20" t="str">
        <f t="shared" si="17"/>
        <v>#REF!</v>
      </c>
      <c r="D66" s="12" t="str">
        <f t="shared" si="11"/>
        <v>#REF!</v>
      </c>
      <c r="F66" s="21" t="s">
        <v>21</v>
      </c>
      <c r="G66" s="22" t="str">
        <f t="shared" si="16"/>
        <v>#REF!</v>
      </c>
      <c r="I66" s="15">
        <v>5300.0</v>
      </c>
      <c r="J66" s="16">
        <v>5300.0</v>
      </c>
      <c r="K66" s="16">
        <v>4917.26</v>
      </c>
      <c r="L66" s="17">
        <v>4917.26</v>
      </c>
    </row>
    <row r="67" ht="11.25" customHeight="1">
      <c r="A67" s="18">
        <v>34906.0</v>
      </c>
      <c r="B67" s="19" t="s">
        <v>78</v>
      </c>
      <c r="C67" s="20" t="str">
        <f t="shared" si="17"/>
        <v>#REF!</v>
      </c>
      <c r="D67" s="12" t="str">
        <f t="shared" si="11"/>
        <v>#REF!</v>
      </c>
      <c r="F67" s="21" t="s">
        <v>21</v>
      </c>
      <c r="G67" s="22" t="str">
        <f t="shared" si="16"/>
        <v>#REF!</v>
      </c>
      <c r="I67" s="15">
        <v>300.0</v>
      </c>
      <c r="J67" s="16">
        <v>300.0</v>
      </c>
      <c r="K67" s="16">
        <v>253.0</v>
      </c>
      <c r="L67" s="17">
        <v>253.0</v>
      </c>
    </row>
    <row r="68" ht="11.25" customHeight="1">
      <c r="A68" s="18">
        <v>34907.0</v>
      </c>
      <c r="B68" s="19" t="s">
        <v>79</v>
      </c>
      <c r="C68" s="20" t="str">
        <f t="shared" si="17"/>
        <v>#REF!</v>
      </c>
      <c r="D68" s="12" t="str">
        <f t="shared" si="11"/>
        <v>#REF!</v>
      </c>
      <c r="F68" s="21" t="s">
        <v>21</v>
      </c>
      <c r="G68" s="22" t="str">
        <f t="shared" si="16"/>
        <v>#REF!</v>
      </c>
      <c r="I68" s="15">
        <v>1000.0</v>
      </c>
      <c r="J68" s="16">
        <v>1000.0</v>
      </c>
      <c r="K68" s="16">
        <v>0.0</v>
      </c>
      <c r="L68" s="17">
        <v>0.0</v>
      </c>
    </row>
    <row r="69" ht="11.25" customHeight="1">
      <c r="A69" s="18">
        <v>34908.0</v>
      </c>
      <c r="B69" s="19" t="s">
        <v>80</v>
      </c>
      <c r="C69" s="20" t="str">
        <f t="shared" si="17"/>
        <v>#REF!</v>
      </c>
      <c r="D69" s="12" t="str">
        <f t="shared" si="11"/>
        <v>#REF!</v>
      </c>
      <c r="F69" s="21" t="s">
        <v>21</v>
      </c>
      <c r="G69" s="22" t="str">
        <f t="shared" si="16"/>
        <v>#REF!</v>
      </c>
      <c r="I69" s="15">
        <v>10700.0</v>
      </c>
      <c r="J69" s="16">
        <v>10700.0</v>
      </c>
      <c r="K69" s="16">
        <v>0.0</v>
      </c>
      <c r="L69" s="17">
        <v>0.0</v>
      </c>
    </row>
    <row r="70" ht="11.25" customHeight="1">
      <c r="A70" s="18">
        <v>34909.0</v>
      </c>
      <c r="B70" s="19" t="s">
        <v>81</v>
      </c>
      <c r="C70" s="20" t="str">
        <f t="shared" si="17"/>
        <v>#REF!</v>
      </c>
      <c r="D70" s="12" t="str">
        <f t="shared" si="11"/>
        <v>#REF!</v>
      </c>
      <c r="F70" s="21" t="s">
        <v>21</v>
      </c>
      <c r="G70" s="22" t="str">
        <f t="shared" si="16"/>
        <v>#REF!</v>
      </c>
      <c r="I70" s="15">
        <v>264000.0</v>
      </c>
      <c r="J70" s="16">
        <v>264000.0</v>
      </c>
      <c r="K70" s="16">
        <v>189257.76</v>
      </c>
      <c r="L70" s="17">
        <v>100193.2</v>
      </c>
    </row>
    <row r="71" ht="11.25" customHeight="1">
      <c r="A71" s="18">
        <v>34910.0</v>
      </c>
      <c r="B71" s="19" t="s">
        <v>82</v>
      </c>
      <c r="C71" s="20" t="str">
        <f t="shared" si="17"/>
        <v>#REF!</v>
      </c>
      <c r="D71" s="12" t="str">
        <f t="shared" si="11"/>
        <v>#REF!</v>
      </c>
      <c r="F71" s="21" t="s">
        <v>21</v>
      </c>
      <c r="G71" s="22" t="str">
        <f t="shared" si="16"/>
        <v>#REF!</v>
      </c>
      <c r="I71" s="15">
        <v>11600.0</v>
      </c>
      <c r="J71" s="16">
        <v>11600.0</v>
      </c>
      <c r="K71" s="16">
        <v>20270.14</v>
      </c>
      <c r="L71" s="17">
        <v>20270.14</v>
      </c>
    </row>
    <row r="72" ht="11.25" customHeight="1">
      <c r="A72" s="18">
        <v>34911.0</v>
      </c>
      <c r="B72" s="19" t="s">
        <v>83</v>
      </c>
      <c r="C72" s="20" t="str">
        <f>+G72</f>
        <v>#REF!</v>
      </c>
      <c r="D72" s="12" t="str">
        <f t="shared" si="11"/>
        <v>#REF!</v>
      </c>
      <c r="F72" s="21" t="s">
        <v>21</v>
      </c>
      <c r="G72" s="22" t="str">
        <f t="shared" si="16"/>
        <v>#REF!</v>
      </c>
      <c r="I72" s="15">
        <v>0.0</v>
      </c>
      <c r="J72" s="16">
        <v>0.0</v>
      </c>
      <c r="K72" s="16">
        <v>35.0</v>
      </c>
      <c r="L72" s="17">
        <v>35.0</v>
      </c>
    </row>
    <row r="73" ht="11.25" customHeight="1">
      <c r="A73" s="18">
        <v>36001.0</v>
      </c>
      <c r="B73" s="19" t="s">
        <v>84</v>
      </c>
      <c r="C73" s="20" t="str">
        <f>ROUND(+G73/10,0)*10</f>
        <v>#REF!</v>
      </c>
      <c r="D73" s="12" t="str">
        <f t="shared" si="11"/>
        <v>#REF!</v>
      </c>
      <c r="F73" s="21" t="s">
        <v>21</v>
      </c>
      <c r="G73" s="22" t="str">
        <f t="shared" si="16"/>
        <v>#REF!</v>
      </c>
      <c r="I73" s="15">
        <v>30.0</v>
      </c>
      <c r="J73" s="16">
        <v>30.0</v>
      </c>
      <c r="K73" s="16">
        <v>0.0</v>
      </c>
      <c r="L73" s="17">
        <v>0.0</v>
      </c>
    </row>
    <row r="74" ht="11.25" customHeight="1">
      <c r="A74" s="18">
        <v>36002.0</v>
      </c>
      <c r="B74" s="19" t="s">
        <v>85</v>
      </c>
      <c r="C74" s="20">
        <v>0.0</v>
      </c>
      <c r="D74" s="12" t="str">
        <f t="shared" si="11"/>
        <v>.00</v>
      </c>
      <c r="F74" s="21" t="s">
        <v>21</v>
      </c>
      <c r="G74" s="22" t="str">
        <f t="shared" si="16"/>
        <v>#REF!</v>
      </c>
      <c r="I74" s="15">
        <v>0.0</v>
      </c>
      <c r="J74" s="16">
        <v>0.0</v>
      </c>
      <c r="K74" s="16">
        <v>57.76</v>
      </c>
      <c r="L74" s="17">
        <v>57.76</v>
      </c>
    </row>
    <row r="75" ht="11.25" customHeight="1">
      <c r="A75" s="18">
        <v>36003.0</v>
      </c>
      <c r="B75" s="19" t="s">
        <v>86</v>
      </c>
      <c r="C75" s="20" t="str">
        <f t="shared" ref="C75:C83" si="18">ROUND(+G75/10,0)*10</f>
        <v>#REF!</v>
      </c>
      <c r="D75" s="12" t="str">
        <f t="shared" si="11"/>
        <v>#REF!</v>
      </c>
      <c r="F75" s="21" t="s">
        <v>21</v>
      </c>
      <c r="G75" s="22" t="str">
        <f t="shared" si="16"/>
        <v>#REF!</v>
      </c>
      <c r="I75" s="15">
        <v>820.0</v>
      </c>
      <c r="J75" s="16">
        <v>820.0</v>
      </c>
      <c r="K75" s="16">
        <v>1433.89</v>
      </c>
      <c r="L75" s="17">
        <v>1420.01</v>
      </c>
    </row>
    <row r="76" ht="11.25" customHeight="1">
      <c r="A76" s="18">
        <v>36400.0</v>
      </c>
      <c r="B76" s="19" t="s">
        <v>87</v>
      </c>
      <c r="C76" s="20" t="str">
        <f t="shared" si="18"/>
        <v>#REF!</v>
      </c>
      <c r="D76" s="12" t="str">
        <f t="shared" si="11"/>
        <v>#REF!</v>
      </c>
      <c r="F76" s="21" t="s">
        <v>21</v>
      </c>
      <c r="G76" s="22" t="str">
        <f t="shared" si="16"/>
        <v>#REF!</v>
      </c>
      <c r="I76" s="15">
        <v>310.0</v>
      </c>
      <c r="J76" s="16">
        <v>310.0</v>
      </c>
      <c r="K76" s="16">
        <v>137.42</v>
      </c>
      <c r="L76" s="17">
        <v>137.42</v>
      </c>
    </row>
    <row r="77" ht="11.25" customHeight="1">
      <c r="A77" s="37">
        <v>38000.0</v>
      </c>
      <c r="B77" s="38" t="s">
        <v>88</v>
      </c>
      <c r="C77" s="20" t="str">
        <f t="shared" si="18"/>
        <v>#REF!</v>
      </c>
      <c r="D77" s="12" t="str">
        <f t="shared" si="11"/>
        <v>#REF!</v>
      </c>
      <c r="F77" s="21" t="s">
        <v>21</v>
      </c>
      <c r="G77" s="22" t="str">
        <f t="shared" si="16"/>
        <v>#REF!</v>
      </c>
      <c r="I77" s="15">
        <v>133308.0</v>
      </c>
      <c r="J77" s="16">
        <v>133308.0</v>
      </c>
      <c r="K77" s="16">
        <v>0.0</v>
      </c>
      <c r="L77" s="17">
        <v>0.0</v>
      </c>
    </row>
    <row r="78" ht="11.25" customHeight="1">
      <c r="A78" s="18">
        <v>38900.0</v>
      </c>
      <c r="B78" s="19" t="s">
        <v>89</v>
      </c>
      <c r="C78" s="20" t="str">
        <f t="shared" si="18"/>
        <v>#REF!</v>
      </c>
      <c r="D78" s="12" t="str">
        <f t="shared" si="11"/>
        <v>#REF!</v>
      </c>
      <c r="F78" s="21" t="s">
        <v>21</v>
      </c>
      <c r="G78" s="22" t="str">
        <f t="shared" si="16"/>
        <v>#REF!</v>
      </c>
      <c r="I78" s="15">
        <v>27000.0</v>
      </c>
      <c r="J78" s="16">
        <v>27000.0</v>
      </c>
      <c r="K78" s="16">
        <v>220477.03</v>
      </c>
      <c r="L78" s="17">
        <v>6033.44</v>
      </c>
    </row>
    <row r="79" ht="11.25" customHeight="1">
      <c r="A79" s="18">
        <v>38901.0</v>
      </c>
      <c r="B79" s="19" t="s">
        <v>90</v>
      </c>
      <c r="C79" s="20" t="str">
        <f t="shared" si="18"/>
        <v>#REF!</v>
      </c>
      <c r="D79" s="12" t="str">
        <f t="shared" si="11"/>
        <v>#REF!</v>
      </c>
      <c r="F79" s="21" t="s">
        <v>21</v>
      </c>
      <c r="G79" s="22" t="str">
        <f t="shared" si="16"/>
        <v>#REF!</v>
      </c>
      <c r="I79" s="15">
        <v>3000.0</v>
      </c>
      <c r="J79" s="16">
        <v>3000.0</v>
      </c>
      <c r="K79" s="16">
        <v>875.5</v>
      </c>
      <c r="L79" s="17">
        <v>875.5</v>
      </c>
    </row>
    <row r="80" ht="11.25" customHeight="1">
      <c r="A80" s="18">
        <v>38902.0</v>
      </c>
      <c r="B80" s="19" t="s">
        <v>91</v>
      </c>
      <c r="C80" s="20" t="str">
        <f t="shared" si="18"/>
        <v>#REF!</v>
      </c>
      <c r="D80" s="12" t="str">
        <f t="shared" si="11"/>
        <v>#REF!</v>
      </c>
      <c r="F80" s="21" t="s">
        <v>21</v>
      </c>
      <c r="G80" s="22" t="str">
        <f t="shared" si="16"/>
        <v>#REF!</v>
      </c>
      <c r="I80" s="15">
        <v>4300.0</v>
      </c>
      <c r="J80" s="16">
        <v>4300.0</v>
      </c>
      <c r="K80" s="16">
        <v>213.35</v>
      </c>
      <c r="L80" s="17">
        <v>213.35</v>
      </c>
    </row>
    <row r="81" ht="11.25" customHeight="1">
      <c r="A81" s="37">
        <v>39100.0</v>
      </c>
      <c r="B81" s="38" t="s">
        <v>92</v>
      </c>
      <c r="C81" s="20" t="str">
        <f t="shared" si="18"/>
        <v>#REF!</v>
      </c>
      <c r="D81" s="12" t="str">
        <f t="shared" si="11"/>
        <v>#REF!</v>
      </c>
      <c r="F81" s="21" t="s">
        <v>21</v>
      </c>
      <c r="G81" s="22" t="str">
        <f t="shared" si="16"/>
        <v>#REF!</v>
      </c>
      <c r="I81" s="15">
        <v>110000.0</v>
      </c>
      <c r="J81" s="16">
        <v>110000.0</v>
      </c>
      <c r="K81" s="16">
        <v>10456.63</v>
      </c>
      <c r="L81" s="17">
        <v>10456.63</v>
      </c>
    </row>
    <row r="82" ht="11.25" customHeight="1">
      <c r="A82" s="18">
        <v>39110.0</v>
      </c>
      <c r="B82" s="19" t="s">
        <v>93</v>
      </c>
      <c r="C82" s="20" t="str">
        <f t="shared" si="18"/>
        <v>#REF!</v>
      </c>
      <c r="D82" s="12" t="str">
        <f t="shared" si="11"/>
        <v>#REF!</v>
      </c>
      <c r="F82" s="21" t="s">
        <v>21</v>
      </c>
      <c r="G82" s="22" t="str">
        <f t="shared" si="16"/>
        <v>#REF!</v>
      </c>
      <c r="I82" s="15">
        <v>1530000.0</v>
      </c>
      <c r="J82" s="16">
        <v>1530000.0</v>
      </c>
      <c r="K82" s="16">
        <v>720813.94</v>
      </c>
      <c r="L82" s="17">
        <v>33954.48</v>
      </c>
    </row>
    <row r="83" ht="11.25" customHeight="1">
      <c r="A83" s="18">
        <v>39120.0</v>
      </c>
      <c r="B83" s="19" t="s">
        <v>94</v>
      </c>
      <c r="C83" s="20" t="str">
        <f t="shared" si="18"/>
        <v>#REF!</v>
      </c>
      <c r="D83" s="12" t="str">
        <f t="shared" si="11"/>
        <v>#REF!</v>
      </c>
      <c r="F83" s="21" t="s">
        <v>21</v>
      </c>
      <c r="G83" s="22" t="str">
        <f t="shared" si="16"/>
        <v>#REF!</v>
      </c>
      <c r="I83" s="15">
        <v>3099430.82</v>
      </c>
      <c r="J83" s="16">
        <v>3099430.82</v>
      </c>
      <c r="K83" s="16">
        <v>57003.77</v>
      </c>
      <c r="L83" s="17">
        <v>57003.77</v>
      </c>
    </row>
    <row r="84" ht="11.25" customHeight="1">
      <c r="A84" s="18">
        <v>39190.0</v>
      </c>
      <c r="B84" s="19" t="s">
        <v>95</v>
      </c>
      <c r="C84" s="20" t="str">
        <f>+G84</f>
        <v>#REF!</v>
      </c>
      <c r="D84" s="12" t="str">
        <f t="shared" si="11"/>
        <v>#REF!</v>
      </c>
      <c r="F84" s="21" t="s">
        <v>21</v>
      </c>
      <c r="G84" s="22" t="str">
        <f t="shared" si="16"/>
        <v>#REF!</v>
      </c>
      <c r="I84" s="15">
        <v>0.0</v>
      </c>
      <c r="J84" s="16">
        <v>0.0</v>
      </c>
      <c r="K84" s="16">
        <v>0.0</v>
      </c>
      <c r="L84" s="17">
        <v>0.0</v>
      </c>
    </row>
    <row r="85" ht="11.25" customHeight="1">
      <c r="A85" s="18">
        <v>39191.0</v>
      </c>
      <c r="B85" s="19" t="s">
        <v>96</v>
      </c>
      <c r="C85" s="20" t="str">
        <f t="shared" ref="C85:C88" si="19">ROUND(+G85/10,0)*10</f>
        <v>#REF!</v>
      </c>
      <c r="D85" s="12" t="str">
        <f t="shared" si="11"/>
        <v>#REF!</v>
      </c>
      <c r="F85" s="21" t="s">
        <v>21</v>
      </c>
      <c r="G85" s="22" t="str">
        <f t="shared" si="16"/>
        <v>#REF!</v>
      </c>
      <c r="I85" s="15">
        <v>16000.0</v>
      </c>
      <c r="J85" s="16">
        <v>16000.0</v>
      </c>
      <c r="K85" s="16">
        <v>200.0</v>
      </c>
      <c r="L85" s="17">
        <v>0.0</v>
      </c>
    </row>
    <row r="86" ht="11.25" customHeight="1">
      <c r="A86" s="18">
        <v>39192.0</v>
      </c>
      <c r="B86" s="19" t="s">
        <v>97</v>
      </c>
      <c r="C86" s="20" t="str">
        <f t="shared" si="19"/>
        <v>#REF!</v>
      </c>
      <c r="D86" s="12" t="str">
        <f t="shared" si="11"/>
        <v>#REF!</v>
      </c>
      <c r="F86" s="21" t="s">
        <v>21</v>
      </c>
      <c r="G86" s="22" t="str">
        <f t="shared" si="16"/>
        <v>#REF!</v>
      </c>
      <c r="I86" s="15">
        <v>3700.0</v>
      </c>
      <c r="J86" s="16">
        <v>3700.0</v>
      </c>
      <c r="K86" s="16">
        <v>2040.75</v>
      </c>
      <c r="L86" s="17">
        <v>1222.5</v>
      </c>
    </row>
    <row r="87" ht="11.25" customHeight="1">
      <c r="A87" s="18">
        <v>39211.0</v>
      </c>
      <c r="B87" s="19" t="s">
        <v>98</v>
      </c>
      <c r="C87" s="20" t="str">
        <f t="shared" si="19"/>
        <v>#REF!</v>
      </c>
      <c r="D87" s="12" t="str">
        <f t="shared" si="11"/>
        <v>#REF!</v>
      </c>
      <c r="F87" s="21" t="s">
        <v>21</v>
      </c>
      <c r="G87" s="22" t="str">
        <f t="shared" si="16"/>
        <v>#REF!</v>
      </c>
      <c r="I87" s="15">
        <v>1433706.56</v>
      </c>
      <c r="J87" s="16">
        <v>1433706.56</v>
      </c>
      <c r="K87" s="16">
        <v>789262.02</v>
      </c>
      <c r="L87" s="17">
        <v>789262.02</v>
      </c>
    </row>
    <row r="88" ht="11.25" customHeight="1">
      <c r="A88" s="18">
        <v>39300.0</v>
      </c>
      <c r="B88" s="19" t="s">
        <v>99</v>
      </c>
      <c r="C88" s="20" t="str">
        <f t="shared" si="19"/>
        <v>#REF!</v>
      </c>
      <c r="D88" s="12" t="str">
        <f t="shared" si="11"/>
        <v>#REF!</v>
      </c>
      <c r="F88" s="21" t="s">
        <v>21</v>
      </c>
      <c r="G88" s="22" t="str">
        <f t="shared" si="16"/>
        <v>#REF!</v>
      </c>
      <c r="I88" s="15">
        <v>971447.76</v>
      </c>
      <c r="J88" s="16">
        <v>971447.76</v>
      </c>
      <c r="K88" s="16">
        <v>481303.96</v>
      </c>
      <c r="L88" s="17">
        <v>449314.26</v>
      </c>
    </row>
    <row r="89" ht="11.25" customHeight="1">
      <c r="A89" s="37">
        <v>39610.0</v>
      </c>
      <c r="B89" s="38" t="s">
        <v>100</v>
      </c>
      <c r="C89" s="20" t="str">
        <f>+G89</f>
        <v>2,949,504.58 </v>
      </c>
      <c r="D89" s="12" t="str">
        <f t="shared" si="11"/>
        <v>.00</v>
      </c>
      <c r="F89" s="21" t="s">
        <v>101</v>
      </c>
      <c r="G89" s="22">
        <v>2949504.58</v>
      </c>
      <c r="I89" s="15">
        <v>2949504.58</v>
      </c>
      <c r="J89" s="16">
        <v>2949504.58</v>
      </c>
      <c r="K89" s="16">
        <v>303385.49</v>
      </c>
      <c r="L89" s="17">
        <v>248574.1</v>
      </c>
    </row>
    <row r="90" ht="11.25" customHeight="1">
      <c r="A90" s="37">
        <v>39690.0</v>
      </c>
      <c r="B90" s="38" t="s">
        <v>102</v>
      </c>
      <c r="C90" s="20">
        <v>0.0</v>
      </c>
      <c r="D90" s="12" t="str">
        <f t="shared" si="11"/>
        <v>.00</v>
      </c>
      <c r="F90" s="21" t="s">
        <v>21</v>
      </c>
      <c r="G90" s="22" t="str">
        <f t="shared" ref="G90:G104" si="20">(+#REF!+#REF!)/2</f>
        <v>#REF!</v>
      </c>
      <c r="I90" s="15">
        <v>0.0</v>
      </c>
      <c r="J90" s="16">
        <v>0.0</v>
      </c>
      <c r="K90" s="16">
        <v>0.0</v>
      </c>
      <c r="L90" s="17">
        <v>0.0</v>
      </c>
    </row>
    <row r="91" ht="11.25" customHeight="1">
      <c r="A91" s="37">
        <v>39710.0</v>
      </c>
      <c r="B91" s="38" t="s">
        <v>103</v>
      </c>
      <c r="C91" s="20" t="str">
        <f>ROUND(+G91/10,0)*10</f>
        <v>#REF!</v>
      </c>
      <c r="D91" s="12" t="str">
        <f t="shared" si="11"/>
        <v>#REF!</v>
      </c>
      <c r="F91" s="21" t="s">
        <v>21</v>
      </c>
      <c r="G91" s="22" t="str">
        <f t="shared" si="20"/>
        <v>#REF!</v>
      </c>
      <c r="I91" s="15">
        <v>9000.0</v>
      </c>
      <c r="J91" s="16">
        <v>9000.0</v>
      </c>
      <c r="K91" s="16">
        <v>18275.22</v>
      </c>
      <c r="L91" s="17">
        <v>18275.22</v>
      </c>
    </row>
    <row r="92" ht="11.25" customHeight="1">
      <c r="A92" s="37">
        <v>39900.0</v>
      </c>
      <c r="B92" s="38" t="s">
        <v>104</v>
      </c>
      <c r="C92" s="20">
        <v>0.0</v>
      </c>
      <c r="D92" s="12" t="str">
        <f t="shared" si="11"/>
        <v>.00</v>
      </c>
      <c r="F92" s="21" t="s">
        <v>21</v>
      </c>
      <c r="G92" s="22" t="str">
        <f t="shared" si="20"/>
        <v>#REF!</v>
      </c>
      <c r="I92" s="15">
        <v>0.0</v>
      </c>
      <c r="J92" s="16">
        <v>0.0</v>
      </c>
      <c r="K92" s="16">
        <v>0.0</v>
      </c>
      <c r="L92" s="17">
        <v>0.0</v>
      </c>
    </row>
    <row r="93" ht="11.25" customHeight="1">
      <c r="A93" s="18">
        <v>39901.0</v>
      </c>
      <c r="B93" s="19" t="s">
        <v>105</v>
      </c>
      <c r="C93" s="20" t="str">
        <f>ROUND(+G93/10,0)*10+85650+386400</f>
        <v>#REF!</v>
      </c>
      <c r="D93" s="12" t="str">
        <f t="shared" si="11"/>
        <v>#REF!</v>
      </c>
      <c r="F93" s="21" t="s">
        <v>21</v>
      </c>
      <c r="G93" s="22" t="str">
        <f t="shared" si="20"/>
        <v>#REF!</v>
      </c>
      <c r="I93" s="15">
        <v>10000.0</v>
      </c>
      <c r="J93" s="16">
        <v>10000.0</v>
      </c>
      <c r="K93" s="16">
        <v>2982.32</v>
      </c>
      <c r="L93" s="17">
        <v>2982.32</v>
      </c>
    </row>
    <row r="94" ht="11.25" customHeight="1">
      <c r="A94" s="18">
        <v>39902.0</v>
      </c>
      <c r="B94" s="19" t="s">
        <v>106</v>
      </c>
      <c r="C94" s="20">
        <v>0.0</v>
      </c>
      <c r="D94" s="12" t="str">
        <f t="shared" si="11"/>
        <v>.00</v>
      </c>
      <c r="F94" s="21" t="s">
        <v>21</v>
      </c>
      <c r="G94" s="22" t="str">
        <f t="shared" si="20"/>
        <v>#REF!</v>
      </c>
      <c r="I94" s="15">
        <v>0.0</v>
      </c>
      <c r="J94" s="16">
        <v>0.0</v>
      </c>
      <c r="K94" s="16">
        <v>0.16</v>
      </c>
      <c r="L94" s="17">
        <v>0.16</v>
      </c>
    </row>
    <row r="95" ht="11.25" customHeight="1">
      <c r="A95" s="18">
        <v>39903.0</v>
      </c>
      <c r="B95" s="19" t="s">
        <v>107</v>
      </c>
      <c r="C95" s="20" t="str">
        <f>+G95</f>
        <v>#REF!</v>
      </c>
      <c r="D95" s="12" t="str">
        <f t="shared" si="11"/>
        <v>#REF!</v>
      </c>
      <c r="F95" s="21" t="s">
        <v>21</v>
      </c>
      <c r="G95" s="22" t="str">
        <f t="shared" si="20"/>
        <v>#REF!</v>
      </c>
      <c r="I95" s="15">
        <v>0.0</v>
      </c>
      <c r="J95" s="16">
        <v>0.0</v>
      </c>
      <c r="K95" s="16">
        <v>0.0</v>
      </c>
      <c r="L95" s="17">
        <v>0.0</v>
      </c>
    </row>
    <row r="96" ht="11.25" customHeight="1">
      <c r="A96" s="18">
        <v>39904.0</v>
      </c>
      <c r="B96" s="19" t="s">
        <v>108</v>
      </c>
      <c r="C96" s="20">
        <v>0.0</v>
      </c>
      <c r="D96" s="12" t="str">
        <f t="shared" si="11"/>
        <v>.00</v>
      </c>
      <c r="F96" s="21" t="s">
        <v>21</v>
      </c>
      <c r="G96" s="22" t="str">
        <f t="shared" si="20"/>
        <v>#REF!</v>
      </c>
      <c r="I96" s="15">
        <v>0.0</v>
      </c>
      <c r="J96" s="16">
        <v>0.0</v>
      </c>
      <c r="K96" s="16">
        <v>0.0</v>
      </c>
      <c r="L96" s="17">
        <v>0.0</v>
      </c>
    </row>
    <row r="97" ht="11.25" customHeight="1">
      <c r="A97" s="18">
        <v>39907.0</v>
      </c>
      <c r="B97" s="19" t="s">
        <v>109</v>
      </c>
      <c r="C97" s="20">
        <v>0.0</v>
      </c>
      <c r="D97" s="12" t="str">
        <f t="shared" si="11"/>
        <v>.00</v>
      </c>
      <c r="F97" s="21" t="s">
        <v>21</v>
      </c>
      <c r="G97" s="22" t="str">
        <f t="shared" si="20"/>
        <v>#REF!</v>
      </c>
      <c r="I97" s="15">
        <v>0.0</v>
      </c>
      <c r="J97" s="16">
        <v>0.0</v>
      </c>
      <c r="K97" s="16">
        <v>19352.85</v>
      </c>
      <c r="L97" s="17">
        <v>19352.85</v>
      </c>
    </row>
    <row r="98" ht="11.25" customHeight="1">
      <c r="A98" s="18">
        <v>39911.0</v>
      </c>
      <c r="B98" s="19" t="s">
        <v>110</v>
      </c>
      <c r="C98" s="20" t="str">
        <f t="shared" ref="C98:C103" si="21">ROUND(+G98/10,0)*10</f>
        <v>#REF!</v>
      </c>
      <c r="D98" s="12" t="str">
        <f t="shared" si="11"/>
        <v>#REF!</v>
      </c>
      <c r="F98" s="21" t="s">
        <v>21</v>
      </c>
      <c r="G98" s="22" t="str">
        <f t="shared" si="20"/>
        <v>#REF!</v>
      </c>
      <c r="I98" s="15">
        <v>84000.0</v>
      </c>
      <c r="J98" s="16">
        <v>84000.0</v>
      </c>
      <c r="K98" s="16">
        <v>302451.26</v>
      </c>
      <c r="L98" s="17">
        <v>9352.18</v>
      </c>
    </row>
    <row r="99" ht="11.25" customHeight="1">
      <c r="A99" s="18">
        <v>39913.0</v>
      </c>
      <c r="B99" s="19" t="s">
        <v>111</v>
      </c>
      <c r="C99" s="20" t="str">
        <f t="shared" si="21"/>
        <v>#REF!</v>
      </c>
      <c r="D99" s="12" t="str">
        <f t="shared" si="11"/>
        <v>#REF!</v>
      </c>
      <c r="F99" s="21" t="s">
        <v>21</v>
      </c>
      <c r="G99" s="22" t="str">
        <f t="shared" si="20"/>
        <v>#REF!</v>
      </c>
      <c r="I99" s="15">
        <v>15000.0</v>
      </c>
      <c r="J99" s="16">
        <v>15000.0</v>
      </c>
      <c r="K99" s="16">
        <v>0.0</v>
      </c>
      <c r="L99" s="17">
        <v>0.0</v>
      </c>
    </row>
    <row r="100" ht="11.25" customHeight="1">
      <c r="A100" s="37">
        <v>39916.0</v>
      </c>
      <c r="B100" s="38" t="s">
        <v>112</v>
      </c>
      <c r="C100" s="20" t="str">
        <f t="shared" si="21"/>
        <v>#REF!</v>
      </c>
      <c r="D100" s="12" t="str">
        <f t="shared" si="11"/>
        <v>#REF!</v>
      </c>
      <c r="F100" s="21" t="s">
        <v>21</v>
      </c>
      <c r="G100" s="22" t="str">
        <f t="shared" si="20"/>
        <v>#REF!</v>
      </c>
      <c r="I100" s="15">
        <v>71000.0</v>
      </c>
      <c r="J100" s="16">
        <v>71000.0</v>
      </c>
      <c r="K100" s="16">
        <v>139049.12</v>
      </c>
      <c r="L100" s="17">
        <v>139049.12</v>
      </c>
    </row>
    <row r="101" ht="11.25" customHeight="1">
      <c r="A101" s="18">
        <v>39918.0</v>
      </c>
      <c r="B101" s="19" t="s">
        <v>113</v>
      </c>
      <c r="C101" s="20" t="str">
        <f t="shared" si="21"/>
        <v>#REF!</v>
      </c>
      <c r="D101" s="12" t="str">
        <f t="shared" si="11"/>
        <v>#REF!</v>
      </c>
      <c r="F101" s="21" t="s">
        <v>21</v>
      </c>
      <c r="G101" s="22" t="str">
        <f t="shared" si="20"/>
        <v>#REF!</v>
      </c>
      <c r="I101" s="15">
        <v>10000.0</v>
      </c>
      <c r="J101" s="16">
        <v>10000.0</v>
      </c>
      <c r="K101" s="16">
        <v>6772.21</v>
      </c>
      <c r="L101" s="17">
        <v>6772.21</v>
      </c>
    </row>
    <row r="102" ht="11.25" customHeight="1">
      <c r="A102" s="18">
        <v>39919.0</v>
      </c>
      <c r="B102" s="19" t="s">
        <v>114</v>
      </c>
      <c r="C102" s="20" t="str">
        <f t="shared" si="21"/>
        <v>#REF!</v>
      </c>
      <c r="D102" s="12" t="str">
        <f t="shared" si="11"/>
        <v>#REF!</v>
      </c>
      <c r="F102" s="21" t="s">
        <v>21</v>
      </c>
      <c r="G102" s="22" t="str">
        <f t="shared" si="20"/>
        <v>#REF!</v>
      </c>
      <c r="I102" s="15">
        <v>88000.0</v>
      </c>
      <c r="J102" s="16">
        <v>88000.0</v>
      </c>
      <c r="K102" s="16">
        <v>31856.68</v>
      </c>
      <c r="L102" s="17">
        <v>31856.68</v>
      </c>
    </row>
    <row r="103" ht="11.25" customHeight="1">
      <c r="A103" s="18">
        <v>39920.0</v>
      </c>
      <c r="B103" s="19" t="s">
        <v>115</v>
      </c>
      <c r="C103" s="20" t="str">
        <f t="shared" si="21"/>
        <v>#REF!</v>
      </c>
      <c r="D103" s="12" t="str">
        <f t="shared" si="11"/>
        <v>#REF!</v>
      </c>
      <c r="F103" s="21" t="s">
        <v>21</v>
      </c>
      <c r="G103" s="22" t="str">
        <f t="shared" si="20"/>
        <v>#REF!</v>
      </c>
      <c r="I103" s="15">
        <v>898000.0</v>
      </c>
      <c r="J103" s="16">
        <v>898000.0</v>
      </c>
      <c r="K103" s="16">
        <v>411675.56</v>
      </c>
      <c r="L103" s="17">
        <v>374552.36</v>
      </c>
    </row>
    <row r="104" ht="11.25" customHeight="1">
      <c r="A104" s="18">
        <v>39921.0</v>
      </c>
      <c r="B104" s="19" t="s">
        <v>116</v>
      </c>
      <c r="C104" s="20">
        <v>0.0</v>
      </c>
      <c r="D104" s="12" t="str">
        <f t="shared" si="11"/>
        <v>.00</v>
      </c>
      <c r="F104" s="21" t="s">
        <v>21</v>
      </c>
      <c r="G104" s="22" t="str">
        <f t="shared" si="20"/>
        <v>#REF!</v>
      </c>
      <c r="I104" s="15">
        <v>0.0</v>
      </c>
      <c r="J104" s="16">
        <v>0.0</v>
      </c>
      <c r="K104" s="16">
        <v>0.0</v>
      </c>
      <c r="L104" s="17">
        <v>0.0</v>
      </c>
    </row>
    <row r="105" ht="11.25" customHeight="1">
      <c r="A105" s="23"/>
      <c r="B105" s="24" t="s">
        <v>117</v>
      </c>
      <c r="C105" s="25" t="str">
        <f t="shared" ref="C105:D105" si="22">SUM(C24:C104)</f>
        <v>#REF!</v>
      </c>
      <c r="D105" s="26" t="str">
        <f t="shared" si="22"/>
        <v>#REF!</v>
      </c>
      <c r="E105" s="27"/>
      <c r="F105" s="28"/>
      <c r="G105" s="29" t="str">
        <f>SUM(G24:G104)</f>
        <v>#REF!</v>
      </c>
      <c r="H105" s="27"/>
      <c r="I105" s="30" t="str">
        <f t="shared" ref="I105:L105" si="23">SUM(I24:I104)</f>
        <v>40,114,198.78</v>
      </c>
      <c r="J105" s="31" t="str">
        <f t="shared" si="23"/>
        <v>40,114,198.78</v>
      </c>
      <c r="K105" s="31" t="str">
        <f t="shared" si="23"/>
        <v>11,591,889.41</v>
      </c>
      <c r="L105" s="32" t="str">
        <f t="shared" si="23"/>
        <v>7,118,700.99</v>
      </c>
    </row>
    <row r="106" ht="11.25" customHeight="1">
      <c r="A106" s="18"/>
      <c r="B106" s="19"/>
      <c r="C106" s="20"/>
      <c r="D106" s="33"/>
      <c r="F106" s="21"/>
      <c r="G106" s="22"/>
      <c r="I106" s="34"/>
      <c r="J106" s="35"/>
      <c r="K106" s="35"/>
      <c r="L106" s="36"/>
    </row>
    <row r="107" ht="11.25" customHeight="1">
      <c r="A107" s="18">
        <v>42001.0</v>
      </c>
      <c r="B107" s="19" t="s">
        <v>118</v>
      </c>
      <c r="C107" s="20" t="str">
        <f>+G107</f>
        <v>340,342.93 </v>
      </c>
      <c r="D107" s="12" t="str">
        <f t="shared" ref="D107:D121" si="24">+C107-I107</f>
        <v>.00</v>
      </c>
      <c r="F107" s="21" t="s">
        <v>119</v>
      </c>
      <c r="G107" s="22">
        <v>340342.93</v>
      </c>
      <c r="I107" s="15">
        <v>340342.93</v>
      </c>
      <c r="J107" s="16">
        <v>340342.93</v>
      </c>
      <c r="K107" s="16">
        <v>0.0</v>
      </c>
      <c r="L107" s="17">
        <v>0.0</v>
      </c>
    </row>
    <row r="108" ht="11.25" customHeight="1">
      <c r="A108" s="18">
        <v>42009.0</v>
      </c>
      <c r="B108" s="19" t="s">
        <v>120</v>
      </c>
      <c r="C108" s="20"/>
      <c r="D108" s="12" t="str">
        <f t="shared" si="24"/>
        <v>.00</v>
      </c>
      <c r="F108" s="21"/>
      <c r="G108" s="22"/>
      <c r="I108" s="15">
        <v>0.0</v>
      </c>
      <c r="J108" s="16">
        <v>0.0</v>
      </c>
      <c r="K108" s="16">
        <v>0.0</v>
      </c>
      <c r="L108" s="17">
        <v>0.0</v>
      </c>
    </row>
    <row r="109" ht="11.25" customHeight="1">
      <c r="A109" s="18">
        <v>42010.0</v>
      </c>
      <c r="B109" s="19" t="s">
        <v>121</v>
      </c>
      <c r="C109" s="20" t="str">
        <f t="shared" ref="C109:C112" si="25">+G109</f>
        <v>43,490,242.54 </v>
      </c>
      <c r="D109" s="12" t="str">
        <f t="shared" si="24"/>
        <v>1,574,112.54</v>
      </c>
      <c r="F109" s="13" t="s">
        <v>13</v>
      </c>
      <c r="G109" s="22" t="str">
        <f>41916130+186643.17+1387469.37</f>
        <v>43,490,242.54 </v>
      </c>
      <c r="I109" s="15">
        <v>4.191613E7</v>
      </c>
      <c r="J109" s="16">
        <v>4.191613E7</v>
      </c>
      <c r="K109" s="16">
        <v>3.299484429E7</v>
      </c>
      <c r="L109" s="17">
        <v>1.920945531E7</v>
      </c>
    </row>
    <row r="110" ht="11.25" customHeight="1">
      <c r="A110" s="18">
        <v>42020.0</v>
      </c>
      <c r="B110" s="19" t="s">
        <v>122</v>
      </c>
      <c r="C110" s="20" t="str">
        <f t="shared" si="25"/>
        <v>390,000.00 </v>
      </c>
      <c r="D110" s="12" t="str">
        <f t="shared" si="24"/>
        <v>.00</v>
      </c>
      <c r="F110" s="21" t="s">
        <v>123</v>
      </c>
      <c r="G110" s="22">
        <v>390000.0</v>
      </c>
      <c r="I110" s="15">
        <v>390000.0</v>
      </c>
      <c r="J110" s="16">
        <v>390000.0</v>
      </c>
      <c r="K110" s="16">
        <v>0.0</v>
      </c>
      <c r="L110" s="17">
        <v>0.0</v>
      </c>
    </row>
    <row r="111" ht="11.25" customHeight="1">
      <c r="A111" s="18">
        <v>42090.0</v>
      </c>
      <c r="B111" s="19" t="s">
        <v>124</v>
      </c>
      <c r="C111" s="20" t="str">
        <f t="shared" si="25"/>
        <v>486,140.00 </v>
      </c>
      <c r="D111" s="12" t="str">
        <f t="shared" si="24"/>
        <v>115,876.46</v>
      </c>
      <c r="F111" s="21" t="s">
        <v>125</v>
      </c>
      <c r="G111" s="22" t="str">
        <f>607675*0.8</f>
        <v>486,140.00 </v>
      </c>
      <c r="I111" s="15">
        <v>370263.54</v>
      </c>
      <c r="J111" s="16">
        <v>370263.54</v>
      </c>
      <c r="K111" s="16">
        <v>36025.5</v>
      </c>
      <c r="L111" s="17">
        <v>36025.5</v>
      </c>
    </row>
    <row r="112" ht="11.25" customHeight="1">
      <c r="A112" s="18">
        <v>42094.0</v>
      </c>
      <c r="B112" s="19" t="s">
        <v>126</v>
      </c>
      <c r="C112" s="20" t="str">
        <f t="shared" si="25"/>
        <v>126,471.20 </v>
      </c>
      <c r="D112" s="12" t="str">
        <f t="shared" si="24"/>
        <v>.00</v>
      </c>
      <c r="F112" s="21" t="s">
        <v>127</v>
      </c>
      <c r="G112" s="22">
        <v>126471.2</v>
      </c>
      <c r="I112" s="15">
        <v>126471.2</v>
      </c>
      <c r="J112" s="16">
        <v>126471.2</v>
      </c>
      <c r="K112" s="16">
        <v>0.0</v>
      </c>
      <c r="L112" s="17">
        <v>0.0</v>
      </c>
    </row>
    <row r="113" ht="11.25" customHeight="1">
      <c r="A113" s="18">
        <v>42101.0</v>
      </c>
      <c r="B113" s="19" t="s">
        <v>128</v>
      </c>
      <c r="C113" s="20"/>
      <c r="D113" s="12" t="str">
        <f t="shared" si="24"/>
        <v>.00</v>
      </c>
      <c r="F113" s="39"/>
      <c r="G113" s="22"/>
      <c r="I113" s="15">
        <v>0.0</v>
      </c>
      <c r="J113" s="16">
        <v>0.0</v>
      </c>
      <c r="K113" s="16">
        <v>2344.79</v>
      </c>
      <c r="L113" s="17">
        <v>2344.79</v>
      </c>
    </row>
    <row r="114" ht="11.25" customHeight="1">
      <c r="A114" s="18">
        <v>42107.0</v>
      </c>
      <c r="B114" s="19" t="s">
        <v>129</v>
      </c>
      <c r="C114" s="20"/>
      <c r="D114" s="12" t="str">
        <f t="shared" si="24"/>
        <v>.00</v>
      </c>
      <c r="F114" s="39"/>
      <c r="G114" s="22"/>
      <c r="I114" s="15">
        <v>0.0</v>
      </c>
      <c r="J114" s="16">
        <v>0.0</v>
      </c>
      <c r="K114" s="16">
        <v>0.0</v>
      </c>
      <c r="L114" s="17">
        <v>0.0</v>
      </c>
    </row>
    <row r="115" ht="11.25" customHeight="1">
      <c r="A115" s="18">
        <v>42122.0</v>
      </c>
      <c r="B115" s="19" t="s">
        <v>130</v>
      </c>
      <c r="C115" s="20"/>
      <c r="D115" s="12" t="str">
        <f t="shared" si="24"/>
        <v>.00</v>
      </c>
      <c r="F115" s="21"/>
      <c r="G115" s="22"/>
      <c r="I115" s="15">
        <v>0.0</v>
      </c>
      <c r="J115" s="16">
        <v>100581.2</v>
      </c>
      <c r="K115" s="16">
        <v>62545.2</v>
      </c>
      <c r="L115" s="17">
        <v>62545.2</v>
      </c>
    </row>
    <row r="116" ht="11.25" customHeight="1">
      <c r="A116" s="18">
        <v>42190.0</v>
      </c>
      <c r="B116" s="19" t="s">
        <v>131</v>
      </c>
      <c r="C116" s="20"/>
      <c r="D116" s="12" t="str">
        <f t="shared" si="24"/>
        <v>.00</v>
      </c>
      <c r="F116" s="21"/>
      <c r="G116" s="22"/>
      <c r="I116" s="15">
        <v>0.0</v>
      </c>
      <c r="J116" s="16">
        <v>0.0</v>
      </c>
      <c r="K116" s="16">
        <v>0.0</v>
      </c>
      <c r="L116" s="17">
        <v>0.0</v>
      </c>
    </row>
    <row r="117" ht="11.25" customHeight="1">
      <c r="A117" s="18">
        <v>42201.0</v>
      </c>
      <c r="B117" s="19" t="s">
        <v>132</v>
      </c>
      <c r="C117" s="20"/>
      <c r="D117" s="12" t="str">
        <f t="shared" si="24"/>
        <v>.00</v>
      </c>
      <c r="F117" s="21"/>
      <c r="G117" s="22"/>
      <c r="I117" s="15">
        <v>0.0</v>
      </c>
      <c r="J117" s="16">
        <v>0.0</v>
      </c>
      <c r="K117" s="16">
        <v>0.0</v>
      </c>
      <c r="L117" s="17">
        <v>0.0</v>
      </c>
    </row>
    <row r="118" ht="11.25" customHeight="1">
      <c r="A118" s="18">
        <v>45000.0</v>
      </c>
      <c r="B118" s="19" t="s">
        <v>133</v>
      </c>
      <c r="C118" s="20" t="str">
        <f>+G118</f>
        <v>9,365,509.52 </v>
      </c>
      <c r="D118" s="12" t="str">
        <f t="shared" si="24"/>
        <v>.00</v>
      </c>
      <c r="F118" s="21" t="s">
        <v>134</v>
      </c>
      <c r="G118" s="22">
        <v>9365509.52</v>
      </c>
      <c r="I118" s="15">
        <v>9365509.52</v>
      </c>
      <c r="J118" s="16">
        <v>9365509.52</v>
      </c>
      <c r="K118" s="16">
        <v>4682754.76</v>
      </c>
      <c r="L118" s="17">
        <v>4682754.76</v>
      </c>
    </row>
    <row r="119" ht="11.25" customHeight="1">
      <c r="A119" s="18">
        <v>45002.0</v>
      </c>
      <c r="B119" s="19" t="s">
        <v>135</v>
      </c>
      <c r="C119" s="20" t="str">
        <f>+#REF!</f>
        <v>#REF!</v>
      </c>
      <c r="D119" s="12" t="str">
        <f t="shared" si="24"/>
        <v>#REF!</v>
      </c>
      <c r="F119" s="21" t="s">
        <v>136</v>
      </c>
      <c r="G119" s="22" t="str">
        <f>+#REF!</f>
        <v>#REF!</v>
      </c>
      <c r="I119" s="15">
        <v>7385300.0</v>
      </c>
      <c r="J119" s="16">
        <v>7385300.0</v>
      </c>
      <c r="K119" s="16">
        <v>2920672.57</v>
      </c>
      <c r="L119" s="17">
        <v>2743060.57</v>
      </c>
    </row>
    <row r="120" ht="11.25" customHeight="1">
      <c r="A120" s="18">
        <v>45030.0</v>
      </c>
      <c r="B120" s="19" t="s">
        <v>137</v>
      </c>
      <c r="C120" s="20">
        <v>128000.0</v>
      </c>
      <c r="D120" s="12" t="str">
        <f t="shared" si="24"/>
        <v>.00</v>
      </c>
      <c r="F120" s="21" t="s">
        <v>138</v>
      </c>
      <c r="G120" s="22">
        <v>128000.0</v>
      </c>
      <c r="I120" s="15">
        <v>128000.0</v>
      </c>
      <c r="J120" s="16">
        <v>128000.0</v>
      </c>
      <c r="K120" s="16">
        <v>107384.8</v>
      </c>
      <c r="L120" s="17">
        <v>107384.8</v>
      </c>
    </row>
    <row r="121" ht="11.25" customHeight="1">
      <c r="A121" s="18">
        <v>45050.0</v>
      </c>
      <c r="B121" s="19" t="s">
        <v>137</v>
      </c>
      <c r="C121" s="20"/>
      <c r="D121" s="12" t="str">
        <f t="shared" si="24"/>
        <v>.00</v>
      </c>
      <c r="F121" s="21"/>
      <c r="G121" s="22"/>
      <c r="I121" s="15">
        <v>0.0</v>
      </c>
      <c r="J121" s="16">
        <v>0.0</v>
      </c>
      <c r="K121" s="16">
        <v>0.0</v>
      </c>
      <c r="L121" s="17">
        <v>0.0</v>
      </c>
    </row>
    <row r="122" ht="11.25" customHeight="1">
      <c r="A122" s="18">
        <v>45060.0</v>
      </c>
      <c r="B122" s="19" t="s">
        <v>139</v>
      </c>
      <c r="C122" s="20" t="str">
        <f>+G122</f>
        <v>145,000.00 </v>
      </c>
      <c r="D122" s="12">
        <v>0.0</v>
      </c>
      <c r="F122" s="21" t="s">
        <v>140</v>
      </c>
      <c r="G122" s="22">
        <v>145000.0</v>
      </c>
      <c r="I122" s="15"/>
      <c r="J122" s="16"/>
      <c r="K122" s="16"/>
      <c r="L122" s="17"/>
    </row>
    <row r="123" ht="11.25" customHeight="1">
      <c r="A123" s="18">
        <v>45080.0</v>
      </c>
      <c r="B123" s="19" t="s">
        <v>141</v>
      </c>
      <c r="C123" s="20"/>
      <c r="D123" s="12" t="str">
        <f t="shared" ref="D123:D131" si="26">+C123-I123</f>
        <v>.00</v>
      </c>
      <c r="F123" s="21"/>
      <c r="G123" s="22"/>
      <c r="I123" s="15">
        <v>0.0</v>
      </c>
      <c r="J123" s="16">
        <v>0.0</v>
      </c>
      <c r="K123" s="16">
        <v>0.0</v>
      </c>
      <c r="L123" s="17">
        <v>0.0</v>
      </c>
    </row>
    <row r="124" ht="11.25" customHeight="1">
      <c r="A124" s="18">
        <v>45100.0</v>
      </c>
      <c r="B124" s="19" t="s">
        <v>142</v>
      </c>
      <c r="C124" s="20">
        <v>40000.0</v>
      </c>
      <c r="D124" s="12" t="str">
        <f t="shared" si="26"/>
        <v>-2,332.00</v>
      </c>
      <c r="F124" s="21" t="s">
        <v>143</v>
      </c>
      <c r="G124" s="22">
        <v>40000.0</v>
      </c>
      <c r="I124" s="15">
        <v>42332.0</v>
      </c>
      <c r="J124" s="16">
        <v>42332.0</v>
      </c>
      <c r="K124" s="16">
        <v>75617.66</v>
      </c>
      <c r="L124" s="17">
        <v>75617.66</v>
      </c>
    </row>
    <row r="125" ht="11.25" customHeight="1">
      <c r="A125" s="18">
        <v>45101.0</v>
      </c>
      <c r="B125" s="19" t="s">
        <v>144</v>
      </c>
      <c r="C125" s="20">
        <v>0.0</v>
      </c>
      <c r="D125" s="12" t="str">
        <f t="shared" si="26"/>
        <v>-8,298.66</v>
      </c>
      <c r="F125" s="21"/>
      <c r="G125" s="22">
        <v>0.0</v>
      </c>
      <c r="I125" s="15">
        <v>8298.66</v>
      </c>
      <c r="J125" s="16">
        <v>8298.66</v>
      </c>
      <c r="K125" s="16">
        <v>0.0</v>
      </c>
      <c r="L125" s="17">
        <v>0.0</v>
      </c>
    </row>
    <row r="126" ht="11.25" customHeight="1">
      <c r="A126" s="18">
        <v>45103.0</v>
      </c>
      <c r="B126" s="19" t="s">
        <v>145</v>
      </c>
      <c r="C126" s="20"/>
      <c r="D126" s="12" t="str">
        <f t="shared" si="26"/>
        <v>.00</v>
      </c>
      <c r="F126" s="21"/>
      <c r="G126" s="22"/>
      <c r="I126" s="15">
        <v>0.0</v>
      </c>
      <c r="J126" s="16">
        <v>0.0</v>
      </c>
      <c r="K126" s="16">
        <v>6000.0</v>
      </c>
      <c r="L126" s="17">
        <v>6000.0</v>
      </c>
    </row>
    <row r="127" ht="11.25" customHeight="1">
      <c r="A127" s="18">
        <v>45107.0</v>
      </c>
      <c r="B127" s="19" t="s">
        <v>146</v>
      </c>
      <c r="C127" s="20"/>
      <c r="D127" s="12" t="str">
        <f t="shared" si="26"/>
        <v>.00</v>
      </c>
      <c r="F127" s="21"/>
      <c r="G127" s="22"/>
      <c r="I127" s="15">
        <v>0.0</v>
      </c>
      <c r="J127" s="16">
        <v>5602643.48</v>
      </c>
      <c r="K127" s="16">
        <v>4829889.05</v>
      </c>
      <c r="L127" s="17">
        <v>4829889.05</v>
      </c>
    </row>
    <row r="128" ht="11.25" customHeight="1">
      <c r="A128" s="18">
        <v>46117.0</v>
      </c>
      <c r="B128" s="19" t="s">
        <v>147</v>
      </c>
      <c r="C128" s="20"/>
      <c r="D128" s="12" t="str">
        <f t="shared" si="26"/>
        <v>.00</v>
      </c>
      <c r="F128" s="21"/>
      <c r="G128" s="22"/>
      <c r="I128" s="15">
        <v>0.0</v>
      </c>
      <c r="J128" s="16">
        <v>0.0</v>
      </c>
      <c r="K128" s="16">
        <v>64259.47</v>
      </c>
      <c r="L128" s="17">
        <v>64259.47</v>
      </c>
    </row>
    <row r="129" ht="11.25" customHeight="1">
      <c r="A129" s="18">
        <v>46600.0</v>
      </c>
      <c r="B129" s="19" t="s">
        <v>148</v>
      </c>
      <c r="C129" s="20"/>
      <c r="D129" s="12" t="str">
        <f t="shared" si="26"/>
        <v>.00</v>
      </c>
      <c r="F129" s="21"/>
      <c r="G129" s="22"/>
      <c r="I129" s="15">
        <v>0.0</v>
      </c>
      <c r="J129" s="16">
        <v>0.0</v>
      </c>
      <c r="K129" s="16">
        <v>1000.0</v>
      </c>
      <c r="L129" s="17">
        <v>1000.0</v>
      </c>
    </row>
    <row r="130" ht="11.25" customHeight="1">
      <c r="A130" s="18">
        <v>47000.0</v>
      </c>
      <c r="B130" s="19" t="s">
        <v>149</v>
      </c>
      <c r="C130" s="20"/>
      <c r="D130" s="12" t="str">
        <f t="shared" si="26"/>
        <v>.00</v>
      </c>
      <c r="F130" s="21"/>
      <c r="G130" s="22"/>
      <c r="I130" s="15">
        <v>0.0</v>
      </c>
      <c r="J130" s="16">
        <v>246249.96</v>
      </c>
      <c r="K130" s="16">
        <v>249127.09</v>
      </c>
      <c r="L130" s="17">
        <v>249127.09</v>
      </c>
    </row>
    <row r="131" ht="11.25" customHeight="1">
      <c r="A131" s="18">
        <v>48000.0</v>
      </c>
      <c r="B131" s="19" t="s">
        <v>150</v>
      </c>
      <c r="C131" s="20"/>
      <c r="D131" s="12" t="str">
        <f t="shared" si="26"/>
        <v>.00</v>
      </c>
      <c r="F131" s="21"/>
      <c r="G131" s="22"/>
      <c r="I131" s="15">
        <v>0.0</v>
      </c>
      <c r="J131" s="16">
        <v>0.0</v>
      </c>
      <c r="K131" s="16">
        <v>0.0</v>
      </c>
      <c r="L131" s="17">
        <v>0.0</v>
      </c>
    </row>
    <row r="132" ht="11.25" customHeight="1">
      <c r="A132" s="23"/>
      <c r="B132" s="24" t="s">
        <v>151</v>
      </c>
      <c r="C132" s="25" t="str">
        <f t="shared" ref="C132:D132" si="27">SUM(C107:C131)</f>
        <v>#REF!</v>
      </c>
      <c r="D132" s="32" t="str">
        <f t="shared" si="27"/>
        <v>#REF!</v>
      </c>
      <c r="E132" s="27"/>
      <c r="F132" s="28"/>
      <c r="G132" s="29" t="str">
        <f>SUM(G107:G131)</f>
        <v>#REF!</v>
      </c>
      <c r="H132" s="27"/>
      <c r="I132" s="30" t="str">
        <f t="shared" ref="I132:L132" si="28">SUM(I107:I131)</f>
        <v>60,072,647.85</v>
      </c>
      <c r="J132" s="31" t="str">
        <f t="shared" si="28"/>
        <v>66,022,122.49</v>
      </c>
      <c r="K132" s="31" t="str">
        <f t="shared" si="28"/>
        <v>46,032,465.18</v>
      </c>
      <c r="L132" s="32" t="str">
        <f t="shared" si="28"/>
        <v>32,069,464.20</v>
      </c>
    </row>
    <row r="133" ht="11.25" customHeight="1">
      <c r="A133" s="18"/>
      <c r="B133" s="19"/>
      <c r="C133" s="20"/>
      <c r="D133" s="33"/>
      <c r="F133" s="21"/>
      <c r="G133" s="22"/>
      <c r="I133" s="34"/>
      <c r="J133" s="35"/>
      <c r="K133" s="35"/>
      <c r="L133" s="36"/>
    </row>
    <row r="134" ht="11.25" customHeight="1">
      <c r="A134" s="18">
        <v>51100.0</v>
      </c>
      <c r="B134" s="19" t="s">
        <v>152</v>
      </c>
      <c r="C134" s="20" t="str">
        <f t="shared" ref="C134:C135" si="29">+G134</f>
        <v>47.14 </v>
      </c>
      <c r="D134" s="12" t="str">
        <f t="shared" ref="D134:D149" si="30">+C134-I134</f>
        <v>-.38</v>
      </c>
      <c r="F134" s="21" t="s">
        <v>153</v>
      </c>
      <c r="G134" s="22">
        <v>47.14</v>
      </c>
      <c r="I134" s="15">
        <v>47.52</v>
      </c>
      <c r="J134" s="16">
        <v>47.52</v>
      </c>
      <c r="K134" s="16">
        <v>23.96</v>
      </c>
      <c r="L134" s="17">
        <v>0.0</v>
      </c>
    </row>
    <row r="135" ht="11.25" customHeight="1">
      <c r="A135" s="18">
        <v>51400.0</v>
      </c>
      <c r="B135" s="19" t="s">
        <v>154</v>
      </c>
      <c r="C135" s="20" t="str">
        <f t="shared" si="29"/>
        <v>201,016.20 </v>
      </c>
      <c r="D135" s="12" t="str">
        <f t="shared" si="30"/>
        <v>41,880.92</v>
      </c>
      <c r="F135" s="21" t="s">
        <v>155</v>
      </c>
      <c r="G135" s="22">
        <v>201016.2</v>
      </c>
      <c r="I135" s="15">
        <v>159135.28</v>
      </c>
      <c r="J135" s="16">
        <v>159135.28</v>
      </c>
      <c r="K135" s="16">
        <v>100560.78</v>
      </c>
      <c r="L135" s="17">
        <v>0.0</v>
      </c>
    </row>
    <row r="136" ht="11.25" customHeight="1">
      <c r="A136" s="18">
        <v>52000.0</v>
      </c>
      <c r="B136" s="19" t="s">
        <v>156</v>
      </c>
      <c r="C136" s="20">
        <v>28800.0</v>
      </c>
      <c r="D136" s="12" t="str">
        <f t="shared" si="30"/>
        <v>.00</v>
      </c>
      <c r="F136" s="21" t="s">
        <v>15</v>
      </c>
      <c r="G136" s="22">
        <v>28800.0</v>
      </c>
      <c r="I136" s="15">
        <v>28800.0</v>
      </c>
      <c r="J136" s="16">
        <v>28800.0</v>
      </c>
      <c r="K136" s="16">
        <v>5352.39</v>
      </c>
      <c r="L136" s="17">
        <v>5352.39</v>
      </c>
    </row>
    <row r="137" ht="11.25" customHeight="1">
      <c r="A137" s="18">
        <v>53410.0</v>
      </c>
      <c r="B137" s="19" t="s">
        <v>157</v>
      </c>
      <c r="C137" s="20">
        <v>30000.0</v>
      </c>
      <c r="D137" s="12" t="str">
        <f t="shared" si="30"/>
        <v>-69,364.67</v>
      </c>
      <c r="F137" s="21" t="s">
        <v>15</v>
      </c>
      <c r="G137" s="22">
        <v>30000.0</v>
      </c>
      <c r="I137" s="15">
        <v>99364.67</v>
      </c>
      <c r="J137" s="16">
        <v>99364.67</v>
      </c>
      <c r="K137" s="16">
        <v>30000.0</v>
      </c>
      <c r="L137" s="17">
        <v>30000.0</v>
      </c>
    </row>
    <row r="138" ht="11.25" customHeight="1">
      <c r="A138" s="18">
        <v>54100.0</v>
      </c>
      <c r="B138" s="19" t="s">
        <v>158</v>
      </c>
      <c r="C138" s="20" t="str">
        <f>160000+9510+8410</f>
        <v>177,920.00 </v>
      </c>
      <c r="D138" s="12" t="str">
        <f t="shared" si="30"/>
        <v>17,920.00</v>
      </c>
      <c r="F138" s="21" t="s">
        <v>159</v>
      </c>
      <c r="G138" s="22">
        <v>40000.0</v>
      </c>
      <c r="I138" s="15">
        <v>160000.0</v>
      </c>
      <c r="J138" s="16">
        <v>160000.0</v>
      </c>
      <c r="K138" s="16">
        <v>187256.51</v>
      </c>
      <c r="L138" s="17">
        <v>18014.9</v>
      </c>
    </row>
    <row r="139" ht="11.25" customHeight="1">
      <c r="A139" s="18">
        <v>55000.0</v>
      </c>
      <c r="B139" s="19" t="s">
        <v>160</v>
      </c>
      <c r="C139" s="20" t="str">
        <f>1133000+13310+8400+10790+6000+2400</f>
        <v>1,173,900.00 </v>
      </c>
      <c r="D139" s="12" t="str">
        <f t="shared" si="30"/>
        <v>40,900.00</v>
      </c>
      <c r="F139" s="21" t="s">
        <v>161</v>
      </c>
      <c r="G139" s="22">
        <v>1133000.0</v>
      </c>
      <c r="I139" s="15">
        <v>1133000.0</v>
      </c>
      <c r="J139" s="16">
        <v>1133000.0</v>
      </c>
      <c r="K139" s="16">
        <v>1142087.68</v>
      </c>
      <c r="L139" s="17">
        <v>269856.21</v>
      </c>
    </row>
    <row r="140" ht="11.25" customHeight="1">
      <c r="A140" s="18">
        <v>55903.0</v>
      </c>
      <c r="B140" s="19" t="s">
        <v>162</v>
      </c>
      <c r="C140" s="20" t="str">
        <f>193000+18000</f>
        <v>211,000.00 </v>
      </c>
      <c r="D140" s="12" t="str">
        <f t="shared" si="30"/>
        <v>-89,000.00</v>
      </c>
      <c r="F140" s="21" t="s">
        <v>163</v>
      </c>
      <c r="G140" s="22">
        <v>193000.0</v>
      </c>
      <c r="I140" s="15">
        <v>300000.0</v>
      </c>
      <c r="J140" s="16">
        <v>300000.0</v>
      </c>
      <c r="K140" s="16">
        <v>193382.05</v>
      </c>
      <c r="L140" s="17">
        <v>193382.05</v>
      </c>
    </row>
    <row r="141" ht="11.25" customHeight="1">
      <c r="A141" s="18">
        <v>59000.0</v>
      </c>
      <c r="B141" s="19" t="s">
        <v>164</v>
      </c>
      <c r="C141" s="20">
        <v>0.0</v>
      </c>
      <c r="D141" s="12" t="str">
        <f t="shared" si="30"/>
        <v>.00</v>
      </c>
      <c r="F141" s="21" t="s">
        <v>15</v>
      </c>
      <c r="G141" s="22">
        <v>0.0</v>
      </c>
      <c r="I141" s="15">
        <v>0.0</v>
      </c>
      <c r="J141" s="16">
        <v>0.0</v>
      </c>
      <c r="K141" s="16">
        <v>0.0</v>
      </c>
      <c r="L141" s="17">
        <v>0.0</v>
      </c>
    </row>
    <row r="142" ht="11.25" customHeight="1">
      <c r="A142" s="18">
        <v>59002.0</v>
      </c>
      <c r="B142" s="19" t="s">
        <v>165</v>
      </c>
      <c r="C142" s="20">
        <v>170000.0</v>
      </c>
      <c r="D142" s="12" t="str">
        <f t="shared" si="30"/>
        <v>.00</v>
      </c>
      <c r="F142" s="21" t="s">
        <v>15</v>
      </c>
      <c r="G142" s="22">
        <v>170000.0</v>
      </c>
      <c r="I142" s="15">
        <v>170000.0</v>
      </c>
      <c r="J142" s="16">
        <v>170000.0</v>
      </c>
      <c r="K142" s="16">
        <v>50000.0</v>
      </c>
      <c r="L142" s="17">
        <v>0.0</v>
      </c>
    </row>
    <row r="143" ht="11.25" customHeight="1">
      <c r="A143" s="18">
        <v>59003.0</v>
      </c>
      <c r="B143" s="19" t="s">
        <v>166</v>
      </c>
      <c r="C143" s="20">
        <v>0.0</v>
      </c>
      <c r="D143" s="12" t="str">
        <f t="shared" si="30"/>
        <v>.00</v>
      </c>
      <c r="F143" s="21" t="s">
        <v>15</v>
      </c>
      <c r="G143" s="22" t="str">
        <f t="shared" ref="G143:G149" si="31">(+#REF!+#REF!+#REF!)/3</f>
        <v>#REF!</v>
      </c>
      <c r="I143" s="15">
        <v>0.0</v>
      </c>
      <c r="J143" s="16">
        <v>0.0</v>
      </c>
      <c r="K143" s="16">
        <v>0.0</v>
      </c>
      <c r="L143" s="17">
        <v>0.0</v>
      </c>
    </row>
    <row r="144" ht="11.25" customHeight="1">
      <c r="A144" s="18">
        <v>59005.0</v>
      </c>
      <c r="B144" s="19" t="s">
        <v>167</v>
      </c>
      <c r="C144" s="20">
        <v>0.0</v>
      </c>
      <c r="D144" s="12" t="str">
        <f t="shared" si="30"/>
        <v>.00</v>
      </c>
      <c r="F144" s="21" t="s">
        <v>15</v>
      </c>
      <c r="G144" s="22" t="str">
        <f t="shared" si="31"/>
        <v>#REF!</v>
      </c>
      <c r="I144" s="15">
        <v>0.0</v>
      </c>
      <c r="J144" s="16">
        <v>0.0</v>
      </c>
      <c r="K144" s="16">
        <v>0.0</v>
      </c>
      <c r="L144" s="17">
        <v>0.0</v>
      </c>
    </row>
    <row r="145" ht="11.25" customHeight="1">
      <c r="A145" s="18">
        <v>59900.0</v>
      </c>
      <c r="B145" s="19" t="s">
        <v>168</v>
      </c>
      <c r="C145" s="20">
        <v>116000.0</v>
      </c>
      <c r="D145" s="12" t="str">
        <f t="shared" si="30"/>
        <v>.00</v>
      </c>
      <c r="F145" s="21" t="s">
        <v>15</v>
      </c>
      <c r="G145" s="22" t="str">
        <f t="shared" si="31"/>
        <v>#REF!</v>
      </c>
      <c r="I145" s="15">
        <v>116000.0</v>
      </c>
      <c r="J145" s="16">
        <v>116000.0</v>
      </c>
      <c r="K145" s="16">
        <v>2042.5</v>
      </c>
      <c r="L145" s="17">
        <v>1500.0</v>
      </c>
    </row>
    <row r="146" ht="11.25" customHeight="1">
      <c r="A146" s="18">
        <v>59901.0</v>
      </c>
      <c r="B146" s="19" t="s">
        <v>169</v>
      </c>
      <c r="C146" s="20">
        <v>50000.0</v>
      </c>
      <c r="D146" s="12" t="str">
        <f t="shared" si="30"/>
        <v>.00</v>
      </c>
      <c r="F146" s="21" t="s">
        <v>15</v>
      </c>
      <c r="G146" s="22" t="str">
        <f t="shared" si="31"/>
        <v>#REF!</v>
      </c>
      <c r="I146" s="15">
        <v>50000.0</v>
      </c>
      <c r="J146" s="16">
        <v>50000.0</v>
      </c>
      <c r="K146" s="16">
        <v>0.0</v>
      </c>
      <c r="L146" s="17">
        <v>0.0</v>
      </c>
    </row>
    <row r="147" ht="11.25" customHeight="1">
      <c r="A147" s="18">
        <v>59902.0</v>
      </c>
      <c r="B147" s="19" t="s">
        <v>170</v>
      </c>
      <c r="C147" s="20">
        <v>0.0</v>
      </c>
      <c r="D147" s="12" t="str">
        <f t="shared" si="30"/>
        <v>.00</v>
      </c>
      <c r="F147" s="21" t="s">
        <v>15</v>
      </c>
      <c r="G147" s="22" t="str">
        <f t="shared" si="31"/>
        <v>#REF!</v>
      </c>
      <c r="I147" s="15">
        <v>0.0</v>
      </c>
      <c r="J147" s="16">
        <v>0.0</v>
      </c>
      <c r="K147" s="16">
        <v>0.0</v>
      </c>
      <c r="L147" s="17">
        <v>0.0</v>
      </c>
    </row>
    <row r="148" ht="11.25" customHeight="1">
      <c r="A148" s="18">
        <v>59906.0</v>
      </c>
      <c r="B148" s="19" t="s">
        <v>171</v>
      </c>
      <c r="C148" s="20">
        <v>0.0</v>
      </c>
      <c r="D148" s="12" t="str">
        <f t="shared" si="30"/>
        <v>-500.00</v>
      </c>
      <c r="F148" s="21" t="s">
        <v>15</v>
      </c>
      <c r="G148" s="22" t="str">
        <f t="shared" si="31"/>
        <v>#REF!</v>
      </c>
      <c r="I148" s="15">
        <v>500.0</v>
      </c>
      <c r="J148" s="16">
        <v>500.0</v>
      </c>
      <c r="K148" s="16">
        <v>0.0</v>
      </c>
      <c r="L148" s="17">
        <v>0.0</v>
      </c>
    </row>
    <row r="149" ht="11.25" customHeight="1">
      <c r="A149" s="18">
        <v>59908.0</v>
      </c>
      <c r="B149" s="19" t="s">
        <v>172</v>
      </c>
      <c r="C149" s="20">
        <v>245000.0</v>
      </c>
      <c r="D149" s="12" t="str">
        <f t="shared" si="30"/>
        <v>.00</v>
      </c>
      <c r="F149" s="21" t="s">
        <v>15</v>
      </c>
      <c r="G149" s="22" t="str">
        <f t="shared" si="31"/>
        <v>#REF!</v>
      </c>
      <c r="I149" s="15">
        <v>245000.0</v>
      </c>
      <c r="J149" s="16">
        <v>245000.0</v>
      </c>
      <c r="K149" s="16">
        <v>0.0</v>
      </c>
      <c r="L149" s="17">
        <v>0.0</v>
      </c>
    </row>
    <row r="150" ht="11.25" customHeight="1">
      <c r="A150" s="23"/>
      <c r="B150" s="24" t="s">
        <v>173</v>
      </c>
      <c r="C150" s="25" t="str">
        <f>SUM(C133:C149)</f>
        <v>2,403,683.34 </v>
      </c>
      <c r="D150" s="26" t="str">
        <f>SUM(D134:D149)</f>
        <v>-58,164.13</v>
      </c>
      <c r="E150" s="27"/>
      <c r="F150" s="28"/>
      <c r="G150" s="29" t="str">
        <f>SUM(G134:G149)</f>
        <v>#REF!</v>
      </c>
      <c r="H150" s="27"/>
      <c r="I150" s="30" t="str">
        <f t="shared" ref="I150:L150" si="32">SUM(I134:I149)</f>
        <v>2,461,847.47</v>
      </c>
      <c r="J150" s="31" t="str">
        <f t="shared" si="32"/>
        <v>2,461,847.47</v>
      </c>
      <c r="K150" s="31" t="str">
        <f t="shared" si="32"/>
        <v>1,710,705.87</v>
      </c>
      <c r="L150" s="32" t="str">
        <f t="shared" si="32"/>
        <v>518,105.55</v>
      </c>
    </row>
    <row r="151" ht="11.25" customHeight="1">
      <c r="A151" s="18"/>
      <c r="B151" s="19"/>
      <c r="C151" s="20"/>
      <c r="D151" s="33"/>
      <c r="F151" s="21"/>
      <c r="G151" s="22"/>
      <c r="I151" s="34"/>
      <c r="J151" s="35"/>
      <c r="K151" s="35"/>
      <c r="L151" s="36"/>
    </row>
    <row r="152" ht="11.25" customHeight="1">
      <c r="A152" s="18">
        <v>60000.0</v>
      </c>
      <c r="B152" s="19" t="s">
        <v>174</v>
      </c>
      <c r="C152" s="20" t="str">
        <f>+G152+600000</f>
        <v>2,375,000.00 </v>
      </c>
      <c r="D152" s="12" t="str">
        <f t="shared" ref="D152:D154" si="33">+C152-I152</f>
        <v>-1,221,684.26</v>
      </c>
      <c r="F152" s="21" t="s">
        <v>175</v>
      </c>
      <c r="G152" s="22" t="str">
        <f>50000+1725000</f>
        <v>1,775,000.00 </v>
      </c>
      <c r="I152" s="15">
        <v>3596684.26</v>
      </c>
      <c r="J152" s="16">
        <v>3596684.26</v>
      </c>
      <c r="K152" s="16">
        <v>50000.0</v>
      </c>
      <c r="L152" s="17">
        <v>50000.0</v>
      </c>
    </row>
    <row r="153" ht="11.25" customHeight="1">
      <c r="A153" s="18">
        <v>60300.0</v>
      </c>
      <c r="B153" s="19" t="s">
        <v>176</v>
      </c>
      <c r="C153" s="20"/>
      <c r="D153" s="12" t="str">
        <f t="shared" si="33"/>
        <v>.00</v>
      </c>
      <c r="F153" s="21"/>
      <c r="G153" s="22"/>
      <c r="I153" s="15">
        <v>0.0</v>
      </c>
      <c r="J153" s="16">
        <v>0.0</v>
      </c>
      <c r="K153" s="16">
        <v>0.0</v>
      </c>
      <c r="L153" s="17">
        <v>0.0</v>
      </c>
    </row>
    <row r="154" ht="11.25" customHeight="1">
      <c r="A154" s="18">
        <v>61900.0</v>
      </c>
      <c r="B154" s="19" t="s">
        <v>177</v>
      </c>
      <c r="C154" s="20"/>
      <c r="D154" s="12" t="str">
        <f t="shared" si="33"/>
        <v>.00</v>
      </c>
      <c r="F154" s="21"/>
      <c r="G154" s="22"/>
      <c r="I154" s="15">
        <v>0.0</v>
      </c>
      <c r="J154" s="16">
        <v>0.0</v>
      </c>
      <c r="K154" s="16">
        <v>0.0</v>
      </c>
      <c r="L154" s="17">
        <v>0.0</v>
      </c>
    </row>
    <row r="155" ht="11.25" customHeight="1">
      <c r="A155" s="23"/>
      <c r="B155" s="24" t="s">
        <v>178</v>
      </c>
      <c r="C155" s="25" t="str">
        <f t="shared" ref="C155:D155" si="34">SUM(C152:C154)</f>
        <v>2,375,000.00 </v>
      </c>
      <c r="D155" s="26" t="str">
        <f t="shared" si="34"/>
        <v>-1,221,684.26</v>
      </c>
      <c r="E155" s="27"/>
      <c r="F155" s="28"/>
      <c r="G155" s="29" t="str">
        <f>SUM(G152:G154)</f>
        <v>1,775,000.00</v>
      </c>
      <c r="H155" s="27"/>
      <c r="I155" s="30" t="str">
        <f t="shared" ref="I155:L155" si="35">SUM(I152:I154)</f>
        <v>3,596,684.26</v>
      </c>
      <c r="J155" s="31" t="str">
        <f t="shared" si="35"/>
        <v>3,596,684.26</v>
      </c>
      <c r="K155" s="31" t="str">
        <f t="shared" si="35"/>
        <v>50,000.00</v>
      </c>
      <c r="L155" s="32" t="str">
        <f t="shared" si="35"/>
        <v>50,000.00</v>
      </c>
    </row>
    <row r="156" ht="11.25" customHeight="1">
      <c r="A156" s="18"/>
      <c r="B156" s="19"/>
      <c r="C156" s="20"/>
      <c r="D156" s="33"/>
      <c r="F156" s="21"/>
      <c r="G156" s="22"/>
      <c r="I156" s="34"/>
      <c r="J156" s="35"/>
      <c r="K156" s="35"/>
      <c r="L156" s="36"/>
    </row>
    <row r="157" ht="11.25" customHeight="1">
      <c r="A157" s="18">
        <v>72000.0</v>
      </c>
      <c r="B157" s="19" t="s">
        <v>179</v>
      </c>
      <c r="C157" s="20" t="str">
        <f>+G157</f>
        <v>5,728,000.00 </v>
      </c>
      <c r="D157" s="12" t="str">
        <f t="shared" ref="D157:D168" si="36">+C157-I157</f>
        <v>1,022,290.40</v>
      </c>
      <c r="F157" s="21" t="s">
        <v>125</v>
      </c>
      <c r="G157" s="22" t="str">
        <f>7060000*0.8+80000</f>
        <v>5,728,000.00 </v>
      </c>
      <c r="I157" s="15">
        <v>4705709.6</v>
      </c>
      <c r="J157" s="16">
        <v>4705709.6</v>
      </c>
      <c r="K157" s="16">
        <v>-18397.98</v>
      </c>
      <c r="L157" s="17">
        <v>-18397.98</v>
      </c>
    </row>
    <row r="158" ht="11.25" customHeight="1">
      <c r="A158" s="18">
        <v>72112.0</v>
      </c>
      <c r="B158" s="19" t="s">
        <v>180</v>
      </c>
      <c r="C158" s="20"/>
      <c r="D158" s="12" t="str">
        <f t="shared" si="36"/>
        <v>.00</v>
      </c>
      <c r="F158" s="21"/>
      <c r="G158" s="22"/>
      <c r="I158" s="15">
        <v>0.0</v>
      </c>
      <c r="J158" s="16">
        <v>0.0</v>
      </c>
      <c r="K158" s="16">
        <v>0.0</v>
      </c>
      <c r="L158" s="17">
        <v>0.0</v>
      </c>
    </row>
    <row r="159" ht="11.25" customHeight="1">
      <c r="A159" s="18">
        <v>72190.0</v>
      </c>
      <c r="B159" s="19" t="s">
        <v>181</v>
      </c>
      <c r="C159" s="20"/>
      <c r="D159" s="12" t="str">
        <f t="shared" si="36"/>
        <v>.00</v>
      </c>
      <c r="F159" s="21"/>
      <c r="G159" s="22"/>
      <c r="I159" s="15">
        <v>0.0</v>
      </c>
      <c r="J159" s="16">
        <v>0.0</v>
      </c>
      <c r="K159" s="16">
        <v>0.0</v>
      </c>
      <c r="L159" s="17">
        <v>0.0</v>
      </c>
    </row>
    <row r="160" ht="11.25" customHeight="1">
      <c r="A160" s="18">
        <v>75012.0</v>
      </c>
      <c r="B160" s="19" t="s">
        <v>182</v>
      </c>
      <c r="C160" s="20"/>
      <c r="D160" s="12" t="str">
        <f t="shared" si="36"/>
        <v>.00</v>
      </c>
      <c r="F160" s="21"/>
      <c r="G160" s="22"/>
      <c r="I160" s="15">
        <v>0.0</v>
      </c>
      <c r="J160" s="16">
        <v>0.0</v>
      </c>
      <c r="K160" s="16">
        <v>0.0</v>
      </c>
      <c r="L160" s="17">
        <v>0.0</v>
      </c>
    </row>
    <row r="161" ht="11.25" customHeight="1">
      <c r="A161" s="18">
        <v>75030.0</v>
      </c>
      <c r="B161" s="19" t="s">
        <v>183</v>
      </c>
      <c r="C161" s="20"/>
      <c r="D161" s="12" t="str">
        <f t="shared" si="36"/>
        <v>.00</v>
      </c>
      <c r="F161" s="21"/>
      <c r="G161" s="22"/>
      <c r="I161" s="15">
        <v>0.0</v>
      </c>
      <c r="J161" s="16">
        <v>0.0</v>
      </c>
      <c r="K161" s="16">
        <v>0.0</v>
      </c>
      <c r="L161" s="17">
        <v>0.0</v>
      </c>
    </row>
    <row r="162" ht="11.25" customHeight="1">
      <c r="A162" s="18">
        <v>75060.0</v>
      </c>
      <c r="B162" s="19" t="s">
        <v>184</v>
      </c>
      <c r="C162" s="20" t="str">
        <f>+G162</f>
        <v>30,000.00 </v>
      </c>
      <c r="D162" s="12" t="str">
        <f t="shared" si="36"/>
        <v>30,000.00</v>
      </c>
      <c r="F162" s="21" t="s">
        <v>140</v>
      </c>
      <c r="G162" s="22">
        <v>30000.0</v>
      </c>
      <c r="I162" s="15">
        <v>0.0</v>
      </c>
      <c r="J162" s="16">
        <v>0.0</v>
      </c>
      <c r="K162" s="16">
        <v>0.0</v>
      </c>
      <c r="L162" s="17">
        <v>0.0</v>
      </c>
    </row>
    <row r="163" ht="11.25" customHeight="1">
      <c r="A163" s="18">
        <v>75080.0</v>
      </c>
      <c r="B163" s="19" t="s">
        <v>185</v>
      </c>
      <c r="C163" s="20"/>
      <c r="D163" s="12" t="str">
        <f t="shared" si="36"/>
        <v>.00</v>
      </c>
      <c r="F163" s="21"/>
      <c r="G163" s="22"/>
      <c r="I163" s="15">
        <v>0.0</v>
      </c>
      <c r="J163" s="16">
        <v>32367.5</v>
      </c>
      <c r="K163" s="16">
        <v>24275.63</v>
      </c>
      <c r="L163" s="17">
        <v>24275.63</v>
      </c>
    </row>
    <row r="164" ht="11.25" customHeight="1">
      <c r="A164" s="18">
        <v>76100.0</v>
      </c>
      <c r="B164" s="19" t="s">
        <v>186</v>
      </c>
      <c r="C164" s="20"/>
      <c r="D164" s="12" t="str">
        <f t="shared" si="36"/>
        <v>.00</v>
      </c>
      <c r="F164" s="21"/>
      <c r="G164" s="22"/>
      <c r="I164" s="15">
        <v>0.0</v>
      </c>
      <c r="J164" s="16">
        <v>518244.53</v>
      </c>
      <c r="K164" s="16">
        <v>19900.89</v>
      </c>
      <c r="L164" s="17">
        <v>19900.89</v>
      </c>
    </row>
    <row r="165" ht="11.25" customHeight="1">
      <c r="A165" s="18">
        <v>76117.0</v>
      </c>
      <c r="B165" s="19" t="s">
        <v>187</v>
      </c>
      <c r="C165" s="20"/>
      <c r="D165" s="12" t="str">
        <f t="shared" si="36"/>
        <v>.00</v>
      </c>
      <c r="F165" s="21"/>
      <c r="G165" s="22"/>
      <c r="I165" s="15">
        <v>0.0</v>
      </c>
      <c r="J165" s="16">
        <v>0.0</v>
      </c>
      <c r="K165" s="16">
        <v>0.0</v>
      </c>
      <c r="L165" s="17">
        <v>0.0</v>
      </c>
    </row>
    <row r="166" ht="11.25" customHeight="1">
      <c r="A166" s="40">
        <v>78000.0</v>
      </c>
      <c r="B166" s="41" t="s">
        <v>188</v>
      </c>
      <c r="C166" s="20"/>
      <c r="D166" s="12" t="str">
        <f t="shared" si="36"/>
        <v>.00</v>
      </c>
      <c r="F166" s="21"/>
      <c r="G166" s="22"/>
      <c r="I166" s="15">
        <v>0.0</v>
      </c>
      <c r="J166" s="16">
        <v>0.0</v>
      </c>
      <c r="K166" s="16">
        <v>0.0</v>
      </c>
      <c r="L166" s="17">
        <v>0.0</v>
      </c>
    </row>
    <row r="167" ht="11.25" customHeight="1">
      <c r="A167" s="40">
        <v>78001.0</v>
      </c>
      <c r="B167" s="41" t="s">
        <v>189</v>
      </c>
      <c r="C167" s="20"/>
      <c r="D167" s="12" t="str">
        <f t="shared" si="36"/>
        <v>.00</v>
      </c>
      <c r="F167" s="21"/>
      <c r="G167" s="22"/>
      <c r="I167" s="15">
        <v>0.0</v>
      </c>
      <c r="J167" s="16">
        <v>0.0</v>
      </c>
      <c r="K167" s="16">
        <v>0.0</v>
      </c>
      <c r="L167" s="17">
        <v>0.0</v>
      </c>
    </row>
    <row r="168" ht="11.25" customHeight="1">
      <c r="A168" s="18">
        <v>79007.0</v>
      </c>
      <c r="B168" s="19" t="s">
        <v>190</v>
      </c>
      <c r="C168" s="20"/>
      <c r="D168" s="12" t="str">
        <f t="shared" si="36"/>
        <v>.00</v>
      </c>
      <c r="F168" s="21"/>
      <c r="G168" s="22"/>
      <c r="I168" s="15">
        <v>0.0</v>
      </c>
      <c r="J168" s="16">
        <v>0.0</v>
      </c>
      <c r="K168" s="16">
        <v>0.0</v>
      </c>
      <c r="L168" s="17">
        <v>0.0</v>
      </c>
    </row>
    <row r="169" ht="11.25" customHeight="1">
      <c r="A169" s="23"/>
      <c r="B169" s="24" t="s">
        <v>191</v>
      </c>
      <c r="C169" s="25" t="str">
        <f t="shared" ref="C169:D169" si="37">SUM(C157:C168)</f>
        <v>5,758,000.00 </v>
      </c>
      <c r="D169" s="26" t="str">
        <f t="shared" si="37"/>
        <v>1,052,290.40</v>
      </c>
      <c r="E169" s="27"/>
      <c r="F169" s="28"/>
      <c r="G169" s="29" t="str">
        <f>SUM(G157:G168)</f>
        <v>5,758,000.00</v>
      </c>
      <c r="H169" s="27"/>
      <c r="I169" s="30" t="str">
        <f t="shared" ref="I169:L169" si="38">SUM(I157:I168)</f>
        <v>4,705,709.60</v>
      </c>
      <c r="J169" s="31" t="str">
        <f t="shared" si="38"/>
        <v>5,256,321.63</v>
      </c>
      <c r="K169" s="31" t="str">
        <f t="shared" si="38"/>
        <v>25,778.54</v>
      </c>
      <c r="L169" s="32" t="str">
        <f t="shared" si="38"/>
        <v>25,778.54</v>
      </c>
    </row>
    <row r="170" ht="11.25" customHeight="1">
      <c r="A170" s="18"/>
      <c r="B170" s="19"/>
      <c r="C170" s="20"/>
      <c r="D170" s="33"/>
      <c r="F170" s="21"/>
      <c r="G170" s="22"/>
      <c r="I170" s="34"/>
      <c r="J170" s="35"/>
      <c r="K170" s="35"/>
      <c r="L170" s="36"/>
    </row>
    <row r="171" ht="11.25" customHeight="1">
      <c r="A171" s="18">
        <v>82120.0</v>
      </c>
      <c r="B171" s="19" t="s">
        <v>192</v>
      </c>
      <c r="C171" s="20" t="str">
        <f>+G171</f>
        <v>0.00 </v>
      </c>
      <c r="D171" s="12" t="str">
        <f t="shared" ref="D171:D174" si="39">+C171-I171</f>
        <v>-400,972.50</v>
      </c>
      <c r="F171" s="21" t="s">
        <v>153</v>
      </c>
      <c r="G171" s="22">
        <v>0.0</v>
      </c>
      <c r="I171" s="15">
        <v>400972.5</v>
      </c>
      <c r="J171" s="16">
        <v>400972.5</v>
      </c>
      <c r="K171" s="16">
        <v>500596.99</v>
      </c>
      <c r="L171" s="17">
        <v>0.0</v>
      </c>
    </row>
    <row r="172" ht="11.25" customHeight="1">
      <c r="A172" s="40">
        <v>83001.0</v>
      </c>
      <c r="B172" s="41" t="s">
        <v>193</v>
      </c>
      <c r="C172" s="20">
        <v>100000.0</v>
      </c>
      <c r="D172" s="12" t="str">
        <f t="shared" si="39"/>
        <v>.00</v>
      </c>
      <c r="F172" s="21"/>
      <c r="G172" s="22"/>
      <c r="I172" s="15">
        <v>100000.0</v>
      </c>
      <c r="J172" s="16">
        <v>100000.0</v>
      </c>
      <c r="K172" s="16">
        <v>5423.12</v>
      </c>
      <c r="L172" s="17">
        <v>0.0</v>
      </c>
    </row>
    <row r="173" ht="11.25" customHeight="1">
      <c r="A173" s="40">
        <v>83101.0</v>
      </c>
      <c r="B173" s="41" t="s">
        <v>194</v>
      </c>
      <c r="C173" s="20">
        <v>380000.0</v>
      </c>
      <c r="D173" s="12" t="str">
        <f t="shared" si="39"/>
        <v>.00</v>
      </c>
      <c r="F173" s="21"/>
      <c r="G173" s="22"/>
      <c r="I173" s="15">
        <v>380000.0</v>
      </c>
      <c r="J173" s="16">
        <v>380000.0</v>
      </c>
      <c r="K173" s="16">
        <v>203626.2</v>
      </c>
      <c r="L173" s="17">
        <v>21142.0</v>
      </c>
    </row>
    <row r="174" ht="11.25" customHeight="1">
      <c r="A174" s="18">
        <v>87010.0</v>
      </c>
      <c r="B174" s="19" t="s">
        <v>195</v>
      </c>
      <c r="C174" s="20"/>
      <c r="D174" s="12" t="str">
        <f t="shared" si="39"/>
        <v>.00</v>
      </c>
      <c r="F174" s="21"/>
      <c r="G174" s="22"/>
      <c r="I174" s="15">
        <v>0.0</v>
      </c>
      <c r="J174" s="16">
        <v>1.197406067E7</v>
      </c>
      <c r="K174" s="16">
        <v>0.0</v>
      </c>
      <c r="L174" s="17">
        <v>0.0</v>
      </c>
    </row>
    <row r="175" ht="11.25" customHeight="1">
      <c r="A175" s="23"/>
      <c r="B175" s="24" t="s">
        <v>196</v>
      </c>
      <c r="C175" s="25" t="str">
        <f t="shared" ref="C175:D175" si="40">SUM(C171:C174)</f>
        <v>480,000.00 </v>
      </c>
      <c r="D175" s="26" t="str">
        <f t="shared" si="40"/>
        <v>-400,972.50</v>
      </c>
      <c r="E175" s="27"/>
      <c r="F175" s="28"/>
      <c r="G175" s="29" t="str">
        <f>SUM(G171:G174)</f>
        <v>.00</v>
      </c>
      <c r="H175" s="27"/>
      <c r="I175" s="30" t="str">
        <f t="shared" ref="I175:L175" si="41">SUM(I171:I174)</f>
        <v>880,972.50</v>
      </c>
      <c r="J175" s="31" t="str">
        <f t="shared" si="41"/>
        <v>12,855,033.17</v>
      </c>
      <c r="K175" s="31" t="str">
        <f t="shared" si="41"/>
        <v>709,646.31</v>
      </c>
      <c r="L175" s="32" t="str">
        <f t="shared" si="41"/>
        <v>21,142.00</v>
      </c>
    </row>
    <row r="176" ht="11.25" customHeight="1">
      <c r="A176" s="18"/>
      <c r="B176" s="19"/>
      <c r="C176" s="20"/>
      <c r="D176" s="33"/>
      <c r="F176" s="21"/>
      <c r="G176" s="22"/>
      <c r="I176" s="34"/>
      <c r="J176" s="35"/>
      <c r="K176" s="35"/>
      <c r="L176" s="36"/>
    </row>
    <row r="177" ht="11.25" customHeight="1">
      <c r="A177" s="40">
        <v>91100.0</v>
      </c>
      <c r="B177" s="41" t="s">
        <v>197</v>
      </c>
      <c r="C177" s="20" t="str">
        <f>+G177</f>
        <v>53,022,516.87 </v>
      </c>
      <c r="D177" s="12" t="str">
        <f t="shared" ref="D177:D178" si="42">+C177-I177</f>
        <v>-3,461,833.68</v>
      </c>
      <c r="F177" s="21" t="s">
        <v>153</v>
      </c>
      <c r="G177" s="22" t="str">
        <f>26618593.79+26403923.08</f>
        <v>53,022,516.87 </v>
      </c>
      <c r="I177" s="15">
        <v>5.648435055E7</v>
      </c>
      <c r="J177" s="16">
        <v>6.239090609E7</v>
      </c>
      <c r="K177" s="16">
        <v>3.651130345E7</v>
      </c>
      <c r="L177" s="17">
        <v>3.651130345E7</v>
      </c>
    </row>
    <row r="178" ht="11.25" customHeight="1">
      <c r="A178" s="18">
        <v>91301.0</v>
      </c>
      <c r="B178" s="19" t="s">
        <v>198</v>
      </c>
      <c r="C178" s="20"/>
      <c r="D178" s="12" t="str">
        <f t="shared" si="42"/>
        <v>.00</v>
      </c>
      <c r="F178" s="21"/>
      <c r="G178" s="22"/>
      <c r="I178" s="15">
        <v>0.0</v>
      </c>
      <c r="J178" s="16">
        <v>0.0</v>
      </c>
      <c r="K178" s="16">
        <v>0.0</v>
      </c>
      <c r="L178" s="17">
        <v>0.0</v>
      </c>
    </row>
    <row r="179" ht="11.25" customHeight="1">
      <c r="A179" s="23"/>
      <c r="B179" s="24" t="s">
        <v>199</v>
      </c>
      <c r="C179" s="25" t="str">
        <f t="shared" ref="C179:D179" si="43">SUM(C177:C178)</f>
        <v>53,022,516.87 </v>
      </c>
      <c r="D179" s="26" t="str">
        <f t="shared" si="43"/>
        <v>-3,461,833.68</v>
      </c>
      <c r="E179" s="27"/>
      <c r="F179" s="28"/>
      <c r="G179" s="29" t="str">
        <f>SUM(G177:G178)</f>
        <v>53,022,516.87</v>
      </c>
      <c r="H179" s="27"/>
      <c r="I179" s="30" t="str">
        <f t="shared" ref="I179:L179" si="44">SUM(I177:I178)</f>
        <v>56,484,350.55</v>
      </c>
      <c r="J179" s="31" t="str">
        <f t="shared" si="44"/>
        <v>62,390,906.09</v>
      </c>
      <c r="K179" s="31" t="str">
        <f t="shared" si="44"/>
        <v>36,511,303.45</v>
      </c>
      <c r="L179" s="32" t="str">
        <f t="shared" si="44"/>
        <v>36,511,303.45</v>
      </c>
    </row>
    <row r="180" ht="11.25" customHeight="1">
      <c r="A180" s="42"/>
      <c r="B180" s="43"/>
      <c r="C180" s="44"/>
      <c r="D180" s="45"/>
      <c r="F180" s="46"/>
      <c r="G180" s="47"/>
      <c r="I180" s="48"/>
      <c r="J180" s="49"/>
      <c r="K180" s="49"/>
      <c r="L180" s="50"/>
    </row>
    <row r="181" ht="11.25" customHeight="1">
      <c r="A181" s="23"/>
      <c r="B181" s="24" t="s">
        <v>200</v>
      </c>
      <c r="C181" s="51" t="str">
        <f t="shared" ref="C181:D181" si="45">+C179+C175+C169+C155+C150+C132+C105+C22+C12</f>
        <v>#REF!</v>
      </c>
      <c r="D181" s="26" t="str">
        <f t="shared" si="45"/>
        <v>#REF!</v>
      </c>
      <c r="E181" s="27"/>
      <c r="F181" s="28"/>
      <c r="G181" s="29" t="str">
        <f>+G179+G175+G169+G155+G150+G132+G105+G22+G12</f>
        <v>#REF!</v>
      </c>
      <c r="H181" s="27"/>
      <c r="I181" s="30" t="str">
        <f t="shared" ref="I181:L181" si="46">+I179+I175+I169+I155+I150+I132+I105+I22+I12</f>
        <v>265,229,760.21</v>
      </c>
      <c r="J181" s="31" t="str">
        <f t="shared" si="46"/>
        <v>289,610,463.09</v>
      </c>
      <c r="K181" s="31" t="str">
        <f t="shared" si="46"/>
        <v>180,551,381.63</v>
      </c>
      <c r="L181" s="32" t="str">
        <f t="shared" si="46"/>
        <v>110,577,319.57</v>
      </c>
    </row>
    <row r="182" ht="11.25" customHeight="1">
      <c r="A182" s="23"/>
      <c r="B182" s="24" t="s">
        <v>201</v>
      </c>
      <c r="C182" s="26" t="str">
        <f>+C181-I181</f>
        <v>#REF!</v>
      </c>
      <c r="D182" s="32"/>
      <c r="E182" s="27"/>
      <c r="F182" s="28"/>
      <c r="G182" s="29"/>
      <c r="H182" s="27"/>
      <c r="I182" s="30"/>
      <c r="J182" s="31"/>
      <c r="K182" s="31"/>
      <c r="L182" s="32"/>
    </row>
    <row r="183" ht="11.25" customHeight="1">
      <c r="A183" s="9"/>
      <c r="B183" s="10"/>
      <c r="C183" s="52"/>
      <c r="D183" s="12"/>
      <c r="F183" s="13"/>
      <c r="G183" s="14"/>
      <c r="I183" s="53"/>
      <c r="J183" s="54"/>
      <c r="K183" s="54"/>
      <c r="L183" s="54"/>
    </row>
    <row r="184" ht="11.25" customHeight="1"/>
    <row r="185" ht="11.25" customHeight="1">
      <c r="B185" s="43" t="s">
        <v>202</v>
      </c>
      <c r="C185" s="55">
        <v>2.3669538057E8</v>
      </c>
    </row>
    <row r="186" ht="11.25" customHeight="1">
      <c r="B186" s="43" t="s">
        <v>203</v>
      </c>
      <c r="C186" s="55" t="str">
        <f>+C181-C185</f>
        <v>#REF!</v>
      </c>
    </row>
  </sheetData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baseType="lpstr" size="3">
      <vt:lpstr>Presupuesto 2018</vt:lpstr>
      <vt:lpstr>'Presupuesto 2018'!Print</vt:lpstr>
      <vt:lpstr>'Presupuesto 2018'!Print_Titles_0_0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2017-11-09T14:12:54Z</dcterms:created>
  <dc:creator>Miguel Ángel Garzón Moreno</dc:creator>
  <cp:lastModifiedBy>usuario</cp:lastModifiedBy>
  <dcterms:modified xsi:type="dcterms:W3CDTF">2017-11-15T07:07:05Z</dcterms:modified>
</cp:coreProperties>
</file>